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45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<sst xmlns="http://schemas.openxmlformats.org/spreadsheetml/2006/main" count="140" uniqueCount="83">
  <si>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</si>
  <si>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</si>
  <si>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</si>
  <si>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</si>
  <si>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</si>
  <si>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</si>
  <si>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</si>
  <si>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</si>
  <si>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</si>
  <si>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</si>
  <si>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</si>
  <si>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</si>
  <si>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</si>
  <si>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</si>
  <si>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</si>
  <si>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</si>
  <si>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</si>
  <si>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</si>
  <si>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</si>
  <si>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</si>
  <si>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</si>
  <si>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</si>
  <si>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</si>
  <si>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</si>
  <si>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</si>
  <si>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</si>
  <si>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</si>
  <si>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</si>
  <si>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</si>
  <si>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</si>
  <si>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</si>
  <si>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</si>
  <si>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</si>
  <si>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</si>
  <si>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</si>
  <si>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</si>
  <si>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</si>
  <si>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</si>
  <si>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</si>
  <si>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</si>
  <si>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</si>
  <si>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</si>
  <si>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</si>
  <si>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</si>
  <si>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</si>
  <si>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</si>
  <si>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</si>
  <si>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</si>
  <si>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</si>
  <si>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</si>
  <si>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</si>
  <si>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</si>
  <si>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</si>
  <si>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</si>
  <si>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</si>
  <si>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</si>
  <si>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</si>
  <si>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</si>
  <si>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</si>
  <si>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</si>
  <si>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</si>
  <si>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</si>
  <si>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</si>
  <si>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</si>
  <si>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</si>
  <si>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2014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</si>
  <si>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</si>
  <si>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</si>
  <si>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</si>
  <si>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</si>
  <si>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</si>
  <si>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</si>
  <si>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2007</t>
  </si>
  <si>
    <t>Prognoza na 2008</t>
  </si>
  <si>
    <t>Prognoza na 2009</t>
  </si>
  <si>
    <t>Prognoza na 2010</t>
  </si>
  <si>
    <t>Prognoza na 2011</t>
  </si>
  <si>
    <t>Prognoza na 2012</t>
  </si>
  <si>
    <t>Prognoza na 2013</t>
  </si>
  <si>
    <t>Prognoza na 2019</t>
  </si>
  <si>
    <t>Prognoza na 2020</t>
  </si>
  <si>
    <t>Prognoza kwoty długu i spłat zobowiązań dla  Gminy Sorkwity na lata 2012-2020</t>
  </si>
  <si>
    <t>Załacznik nr 2 do uchwały Rady Gminy Sorkwity Nr XVII/120/2012 z  dnia 24 lutego 2012r.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</si>
</sst>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5" fillId="25" borderId="13" xfId="0" applyNumberFormat="1" applyFont="1" applyFill="1" applyBorder="1" applyAlignment="1" applyProtection="1">
      <alignment vertical="center" wrapText="1"/>
      <protection locked="0"/>
    </xf>
    <xf numFmtId="164" fontId="5" fillId="25" borderId="14" xfId="0" applyNumberFormat="1" applyFont="1" applyFill="1" applyBorder="1" applyAlignment="1" applyProtection="1">
      <alignment vertical="center"/>
      <protection locked="0"/>
    </xf>
    <xf numFmtId="165" fontId="5" fillId="25" borderId="15" xfId="0" applyNumberFormat="1" applyFont="1" applyFill="1" applyBorder="1" applyAlignment="1" applyProtection="1">
      <alignment vertical="center"/>
      <protection locked="0"/>
    </xf>
    <xf numFmtId="164" fontId="5" fillId="25" borderId="16" xfId="0" applyNumberFormat="1" applyFont="1" applyFill="1" applyBorder="1" applyAlignment="1" applyProtection="1">
      <alignment vertical="center"/>
      <protection locked="0"/>
    </xf>
    <xf numFmtId="165" fontId="5" fillId="25" borderId="0" xfId="0" applyNumberFormat="1" applyFont="1" applyFill="1" applyBorder="1" applyAlignment="1" applyProtection="1">
      <alignment vertical="center"/>
      <protection locked="0"/>
    </xf>
    <xf numFmtId="164" fontId="5" fillId="25" borderId="17" xfId="0" applyNumberFormat="1" applyFont="1" applyFill="1" applyBorder="1" applyAlignment="1" applyProtection="1">
      <alignment vertical="center" wrapText="1"/>
      <protection locked="0"/>
    </xf>
    <xf numFmtId="164" fontId="5" fillId="25" borderId="18" xfId="0" applyNumberFormat="1" applyFont="1" applyFill="1" applyBorder="1" applyAlignment="1" applyProtection="1">
      <alignment vertical="center"/>
      <protection locked="0"/>
    </xf>
    <xf numFmtId="164" fontId="5" fillId="25" borderId="19" xfId="0" applyNumberFormat="1" applyFont="1" applyFill="1" applyBorder="1" applyAlignment="1" applyProtection="1">
      <alignment vertical="center"/>
      <protection locked="0"/>
    </xf>
    <xf numFmtId="164" fontId="4" fillId="26" borderId="16" xfId="0" applyNumberFormat="1" applyFont="1" applyFill="1" applyBorder="1" applyAlignment="1" applyProtection="1">
      <alignment vertical="center"/>
      <protection/>
    </xf>
    <xf numFmtId="164" fontId="4" fillId="26" borderId="18" xfId="0" applyNumberFormat="1" applyFont="1" applyFill="1" applyBorder="1" applyAlignment="1" applyProtection="1">
      <alignment vertical="center"/>
      <protection/>
    </xf>
    <xf numFmtId="164" fontId="5" fillId="26" borderId="16" xfId="0" applyNumberFormat="1" applyFont="1" applyFill="1" applyBorder="1" applyAlignment="1" applyProtection="1">
      <alignment vertical="center"/>
      <protection/>
    </xf>
    <xf numFmtId="164" fontId="5" fillId="26" borderId="16" xfId="0" applyNumberFormat="1" applyFont="1" applyFill="1" applyBorder="1" applyAlignment="1" applyProtection="1">
      <alignment vertical="center"/>
      <protection locked="0"/>
    </xf>
    <xf numFmtId="164" fontId="5" fillId="26" borderId="18" xfId="0" applyNumberFormat="1" applyFont="1" applyFill="1" applyBorder="1" applyAlignment="1" applyProtection="1">
      <alignment vertical="center"/>
      <protection locked="0"/>
    </xf>
    <xf numFmtId="0" fontId="4" fillId="27" borderId="20" xfId="0" applyFont="1" applyFill="1" applyBorder="1" applyAlignment="1" applyProtection="1">
      <alignment vertical="center" wrapText="1"/>
      <protection/>
    </xf>
    <xf numFmtId="0" fontId="5" fillId="27" borderId="21" xfId="0" applyFont="1" applyFill="1" applyBorder="1" applyAlignment="1" applyProtection="1">
      <alignment vertical="center" wrapText="1"/>
      <protection/>
    </xf>
    <xf numFmtId="0" fontId="5" fillId="27" borderId="22" xfId="0" applyFont="1" applyFill="1" applyBorder="1" applyAlignment="1" applyProtection="1">
      <alignment vertical="center" wrapText="1"/>
      <protection/>
    </xf>
    <xf numFmtId="0" fontId="5" fillId="27" borderId="23" xfId="0" applyFont="1" applyFill="1" applyBorder="1" applyAlignment="1" applyProtection="1">
      <alignment vertical="center" wrapText="1"/>
      <protection/>
    </xf>
    <xf numFmtId="0" fontId="4" fillId="27" borderId="24" xfId="0" applyFont="1" applyFill="1" applyBorder="1" applyAlignment="1" applyProtection="1">
      <alignment vertical="center" wrapText="1"/>
      <protection/>
    </xf>
    <xf numFmtId="0" fontId="4" fillId="27" borderId="25" xfId="0" applyFont="1" applyFill="1" applyBorder="1" applyAlignment="1" applyProtection="1">
      <alignment vertical="center" wrapText="1"/>
      <protection/>
    </xf>
    <xf numFmtId="0" fontId="4" fillId="27" borderId="21" xfId="0" applyFont="1" applyFill="1" applyBorder="1" applyAlignment="1" applyProtection="1">
      <alignment vertical="center" wrapText="1"/>
      <protection/>
    </xf>
    <xf numFmtId="0" fontId="5" fillId="27" borderId="26" xfId="0" applyFont="1" applyFill="1" applyBorder="1" applyAlignment="1" applyProtection="1">
      <alignment vertical="center" wrapText="1"/>
      <protection/>
    </xf>
    <xf numFmtId="0" fontId="4" fillId="27" borderId="27" xfId="0" applyFont="1" applyFill="1" applyBorder="1" applyAlignment="1" applyProtection="1">
      <alignment vertical="center" wrapText="1"/>
      <protection/>
    </xf>
    <xf numFmtId="0" fontId="4" fillId="27" borderId="28" xfId="0" applyFont="1" applyFill="1" applyBorder="1" applyAlignment="1" applyProtection="1">
      <alignment vertical="center" wrapText="1"/>
      <protection/>
    </xf>
    <xf numFmtId="164" fontId="4" fillId="26" borderId="0" xfId="0" applyNumberFormat="1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28" borderId="30" xfId="0" applyFont="1" applyFill="1" applyBorder="1" applyAlignment="1" applyProtection="1">
      <alignment horizontal="center" vertical="center" wrapText="1"/>
      <protection locked="0"/>
    </xf>
    <xf numFmtId="0" fontId="5" fillId="28" borderId="31" xfId="0" applyFont="1" applyFill="1" applyBorder="1" applyAlignment="1" applyProtection="1">
      <alignment horizontal="center" vertical="center" wrapText="1"/>
      <protection locked="0"/>
    </xf>
    <xf numFmtId="0" fontId="4" fillId="29" borderId="32" xfId="0" applyFont="1" applyFill="1" applyBorder="1" applyAlignment="1" applyProtection="1">
      <alignment vertical="center" wrapText="1"/>
      <protection/>
    </xf>
    <xf numFmtId="0" fontId="5" fillId="29" borderId="33" xfId="0" applyFont="1" applyFill="1" applyBorder="1" applyAlignment="1" applyProtection="1">
      <alignment vertical="center" wrapText="1"/>
      <protection/>
    </xf>
    <xf numFmtId="0" fontId="5" fillId="29" borderId="34" xfId="0" applyFont="1" applyFill="1" applyBorder="1" applyAlignment="1" applyProtection="1">
      <alignment vertical="center" wrapText="1"/>
      <protection/>
    </xf>
    <xf numFmtId="0" fontId="4" fillId="29" borderId="35" xfId="0" applyFont="1" applyFill="1" applyBorder="1" applyAlignment="1" applyProtection="1">
      <alignment vertical="center" wrapText="1"/>
      <protection/>
    </xf>
    <xf numFmtId="0" fontId="4" fillId="29" borderId="29" xfId="0" applyFont="1" applyFill="1" applyBorder="1" applyAlignment="1" applyProtection="1">
      <alignment vertical="center" wrapText="1"/>
      <protection/>
    </xf>
    <xf numFmtId="0" fontId="4" fillId="29" borderId="33" xfId="0" applyFont="1" applyFill="1" applyBorder="1" applyAlignment="1" applyProtection="1">
      <alignment vertical="center" wrapText="1"/>
      <protection/>
    </xf>
    <xf numFmtId="0" fontId="4" fillId="29" borderId="36" xfId="0" applyFont="1" applyFill="1" applyBorder="1" applyAlignment="1" applyProtection="1">
      <alignment vertical="center" wrapText="1"/>
      <protection/>
    </xf>
    <xf numFmtId="164" fontId="4" fillId="22" borderId="16" xfId="0" applyNumberFormat="1" applyFont="1" applyFill="1" applyBorder="1" applyAlignment="1" applyProtection="1">
      <alignment vertical="center"/>
      <protection/>
    </xf>
    <xf numFmtId="164" fontId="5" fillId="25" borderId="37" xfId="0" applyNumberFormat="1" applyFont="1" applyFill="1" applyBorder="1" applyAlignment="1" applyProtection="1">
      <alignment vertical="center" wrapText="1"/>
      <protection locked="0"/>
    </xf>
    <xf numFmtId="4" fontId="5" fillId="25" borderId="38" xfId="0" applyNumberFormat="1" applyFont="1" applyFill="1" applyBorder="1" applyAlignment="1" applyProtection="1">
      <alignment vertical="center"/>
      <protection locked="0"/>
    </xf>
    <xf numFmtId="164" fontId="4" fillId="26" borderId="39" xfId="0" applyNumberFormat="1" applyFont="1" applyFill="1" applyBorder="1" applyAlignment="1" applyProtection="1">
      <alignment vertical="center" wrapText="1"/>
      <protection locked="0"/>
    </xf>
    <xf numFmtId="164" fontId="5" fillId="26" borderId="40" xfId="0" applyNumberFormat="1" applyFont="1" applyFill="1" applyBorder="1" applyAlignment="1" applyProtection="1">
      <alignment vertical="center"/>
      <protection locked="0"/>
    </xf>
    <xf numFmtId="164" fontId="5" fillId="26" borderId="37" xfId="0" applyNumberFormat="1" applyFont="1" applyFill="1" applyBorder="1" applyAlignment="1" applyProtection="1">
      <alignment vertical="center" wrapText="1"/>
      <protection locked="0"/>
    </xf>
    <xf numFmtId="164" fontId="5" fillId="26" borderId="17" xfId="0" applyNumberFormat="1" applyFont="1" applyFill="1" applyBorder="1" applyAlignment="1" applyProtection="1">
      <alignment vertical="center" wrapText="1"/>
      <protection locked="0"/>
    </xf>
    <xf numFmtId="164" fontId="4" fillId="22" borderId="14" xfId="0" applyNumberFormat="1" applyFont="1" applyFill="1" applyBorder="1" applyAlignment="1" applyProtection="1">
      <alignment vertical="center"/>
      <protection/>
    </xf>
    <xf numFmtId="164" fontId="4" fillId="22" borderId="40" xfId="0" applyNumberFormat="1" applyFont="1" applyFill="1" applyBorder="1" applyAlignment="1" applyProtection="1">
      <alignment vertical="center"/>
      <protection/>
    </xf>
    <xf numFmtId="164" fontId="4" fillId="22" borderId="31" xfId="0" applyNumberFormat="1" applyFont="1" applyFill="1" applyBorder="1" applyAlignment="1" applyProtection="1">
      <alignment vertical="center"/>
      <protection/>
    </xf>
    <xf numFmtId="164" fontId="4" fillId="22" borderId="41" xfId="0" applyNumberFormat="1" applyFont="1" applyFill="1" applyBorder="1" applyAlignment="1" applyProtection="1">
      <alignment vertical="center" wrapText="1"/>
      <protection locked="0"/>
    </xf>
    <xf numFmtId="164" fontId="5" fillId="22" borderId="31" xfId="0" applyNumberFormat="1" applyFont="1" applyFill="1" applyBorder="1" applyAlignment="1" applyProtection="1">
      <alignment vertical="center"/>
      <protection locked="0"/>
    </xf>
    <xf numFmtId="10" fontId="4" fillId="30" borderId="31" xfId="0" applyNumberFormat="1" applyFont="1" applyFill="1" applyBorder="1" applyAlignment="1" applyProtection="1">
      <alignment vertical="center"/>
      <protection/>
    </xf>
    <xf numFmtId="0" fontId="4" fillId="30" borderId="41" xfId="0" applyFont="1" applyFill="1" applyBorder="1" applyAlignment="1" applyProtection="1">
      <alignment horizontal="center" vertical="center" wrapText="1"/>
      <protection/>
    </xf>
    <xf numFmtId="10" fontId="4" fillId="30" borderId="31" xfId="0" applyNumberFormat="1" applyFont="1" applyFill="1" applyBorder="1" applyAlignment="1" applyProtection="1">
      <alignment horizontal="center" vertical="center"/>
      <protection/>
    </xf>
    <xf numFmtId="0" fontId="4" fillId="30" borderId="42" xfId="0" applyFont="1" applyFill="1" applyBorder="1" applyAlignment="1" applyProtection="1">
      <alignment horizontal="center" vertical="center" wrapText="1"/>
      <protection/>
    </xf>
    <xf numFmtId="10" fontId="4" fillId="3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E1">
      <pane ySplit="1" topLeftCell="BM44" activePane="bottomLeft" state="frozen"/>
      <selection pane="topLeft" activeCell="A1" sqref="A1"/>
      <selection pane="bottomLeft" activeCell="B2" sqref="B2:N49"/>
    </sheetView>
  </sheetViews>
  <sheetFormatPr defaultColWidth="11.57421875" defaultRowHeight="12.75"/>
  <cols>
    <col min="1" max="1" width="41.421875" style="0" customWidth="1"/>
    <col min="2" max="2" width="13.140625" style="0" customWidth="1"/>
    <col min="3" max="5" width="14.28125" style="0" customWidth="1"/>
    <col min="6" max="6" width="14.7109375" style="0" customWidth="1"/>
    <col min="7" max="14" width="14.28125" style="0" customWidth="1"/>
  </cols>
  <sheetData>
    <row r="1" spans="1:14" ht="23.25" thickBot="1">
      <c r="A1" s="33"/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</row>
    <row r="2" spans="1:14" ht="21" customHeight="1" thickBot="1">
      <c r="A2" s="36" t="s">
        <v>13</v>
      </c>
      <c r="B2" s="50">
        <f aca="true" t="shared" si="0" ref="B2:N2">B3+B4</f>
        <v>9941253.78</v>
      </c>
      <c r="C2" s="50">
        <f t="shared" si="0"/>
        <v>10224361.24</v>
      </c>
      <c r="D2" s="50">
        <f t="shared" si="0"/>
        <v>11140287.59</v>
      </c>
      <c r="E2" s="50">
        <f t="shared" si="0"/>
        <v>12438524</v>
      </c>
      <c r="F2" s="50">
        <f t="shared" si="0"/>
        <v>13174116</v>
      </c>
      <c r="G2" s="50">
        <f t="shared" si="0"/>
        <v>12050740</v>
      </c>
      <c r="H2" s="50">
        <f t="shared" si="0"/>
        <v>12090000</v>
      </c>
      <c r="I2" s="50">
        <v>12500700</v>
      </c>
      <c r="J2" s="50">
        <f t="shared" si="0"/>
        <v>12780000</v>
      </c>
      <c r="K2" s="50">
        <f t="shared" si="0"/>
        <v>13050000</v>
      </c>
      <c r="L2" s="50">
        <f t="shared" si="0"/>
        <v>13340000</v>
      </c>
      <c r="M2" s="50">
        <f t="shared" si="0"/>
        <v>13450000</v>
      </c>
      <c r="N2" s="50">
        <f t="shared" si="0"/>
        <v>13600000</v>
      </c>
    </row>
    <row r="3" spans="1:14" ht="19.5" customHeight="1" thickTop="1">
      <c r="A3" s="37" t="s">
        <v>14</v>
      </c>
      <c r="B3" s="44">
        <v>9233513.91</v>
      </c>
      <c r="C3" s="10">
        <v>9913954.26</v>
      </c>
      <c r="D3" s="11">
        <v>10423030.47</v>
      </c>
      <c r="E3" s="10">
        <v>10809408</v>
      </c>
      <c r="F3" s="10">
        <v>11021865</v>
      </c>
      <c r="G3" s="12">
        <v>11550740</v>
      </c>
      <c r="H3" s="12">
        <v>11790000</v>
      </c>
      <c r="I3" s="12">
        <v>12200700</v>
      </c>
      <c r="J3" s="12">
        <v>12580000</v>
      </c>
      <c r="K3" s="12">
        <v>12950000</v>
      </c>
      <c r="L3" s="12">
        <v>13240000</v>
      </c>
      <c r="M3" s="12">
        <v>13400000</v>
      </c>
      <c r="N3" s="12">
        <v>13550000</v>
      </c>
    </row>
    <row r="4" spans="1:14" ht="17.25" customHeight="1">
      <c r="A4" s="37" t="s">
        <v>15</v>
      </c>
      <c r="B4" s="44">
        <v>707739.87</v>
      </c>
      <c r="C4" s="12">
        <v>310406.98</v>
      </c>
      <c r="D4" s="13">
        <v>717257.12</v>
      </c>
      <c r="E4" s="12">
        <v>1629116</v>
      </c>
      <c r="F4" s="12">
        <v>2152251</v>
      </c>
      <c r="G4" s="12">
        <v>500000</v>
      </c>
      <c r="H4" s="12">
        <v>300000</v>
      </c>
      <c r="I4" s="12">
        <v>300000</v>
      </c>
      <c r="J4" s="12">
        <v>200000</v>
      </c>
      <c r="K4" s="12">
        <v>100000</v>
      </c>
      <c r="L4" s="12">
        <v>100000</v>
      </c>
      <c r="M4" s="12">
        <v>50000</v>
      </c>
      <c r="N4" s="12">
        <v>50000</v>
      </c>
    </row>
    <row r="5" spans="1:14" ht="15" customHeight="1" thickBot="1">
      <c r="A5" s="38" t="s">
        <v>16</v>
      </c>
      <c r="B5" s="14">
        <v>536860.87</v>
      </c>
      <c r="C5" s="15">
        <v>310406.98</v>
      </c>
      <c r="D5" s="15">
        <v>640257.12</v>
      </c>
      <c r="E5" s="15">
        <v>1000000</v>
      </c>
      <c r="F5" s="15">
        <v>1000000</v>
      </c>
      <c r="G5" s="15">
        <v>500000</v>
      </c>
      <c r="H5" s="15">
        <v>300000</v>
      </c>
      <c r="I5" s="15">
        <v>300000</v>
      </c>
      <c r="J5" s="15">
        <v>200000</v>
      </c>
      <c r="K5" s="15">
        <v>100000</v>
      </c>
      <c r="L5" s="15">
        <v>100000</v>
      </c>
      <c r="M5" s="15">
        <v>50000</v>
      </c>
      <c r="N5" s="15">
        <v>50000</v>
      </c>
    </row>
    <row r="6" spans="1:14" ht="18" customHeight="1">
      <c r="A6" s="39" t="s">
        <v>17</v>
      </c>
      <c r="B6" s="51">
        <f aca="true" t="shared" si="1" ref="B6:N6">B7+B8</f>
        <v>9875371.299999999</v>
      </c>
      <c r="C6" s="51">
        <f t="shared" si="1"/>
        <v>10660686.65</v>
      </c>
      <c r="D6" s="51">
        <f t="shared" si="1"/>
        <v>12113627.09</v>
      </c>
      <c r="E6" s="51">
        <f t="shared" si="1"/>
        <v>13698144</v>
      </c>
      <c r="F6" s="51">
        <f t="shared" si="1"/>
        <v>14024116</v>
      </c>
      <c r="G6" s="51">
        <f t="shared" si="1"/>
        <v>11350740</v>
      </c>
      <c r="H6" s="51">
        <v>11370000</v>
      </c>
      <c r="I6" s="51">
        <f t="shared" si="1"/>
        <v>11350700</v>
      </c>
      <c r="J6" s="51">
        <f t="shared" si="1"/>
        <v>11480000</v>
      </c>
      <c r="K6" s="51">
        <f t="shared" si="1"/>
        <v>11760000</v>
      </c>
      <c r="L6" s="51">
        <f t="shared" si="1"/>
        <v>12240000</v>
      </c>
      <c r="M6" s="51">
        <f t="shared" si="1"/>
        <v>11400000</v>
      </c>
      <c r="N6" s="51">
        <f t="shared" si="1"/>
        <v>12200000</v>
      </c>
    </row>
    <row r="7" spans="1:14" ht="18" customHeight="1">
      <c r="A7" s="37" t="s">
        <v>18</v>
      </c>
      <c r="B7" s="44">
        <v>9305519.1</v>
      </c>
      <c r="C7" s="9">
        <v>10252886.92</v>
      </c>
      <c r="D7" s="10">
        <v>10991770.89</v>
      </c>
      <c r="E7" s="10">
        <v>11943017.21</v>
      </c>
      <c r="F7" s="10">
        <v>10769865</v>
      </c>
      <c r="G7" s="12">
        <v>10850740</v>
      </c>
      <c r="H7" s="12">
        <v>11070000</v>
      </c>
      <c r="I7" s="12">
        <v>10950700</v>
      </c>
      <c r="J7" s="12">
        <v>10980000</v>
      </c>
      <c r="K7" s="12">
        <v>11060000</v>
      </c>
      <c r="L7" s="12">
        <v>11240000</v>
      </c>
      <c r="M7" s="12">
        <v>11300000</v>
      </c>
      <c r="N7" s="12">
        <v>11400000</v>
      </c>
    </row>
    <row r="8" spans="1:14" ht="18.75" customHeight="1" thickBot="1">
      <c r="A8" s="38" t="s">
        <v>19</v>
      </c>
      <c r="B8" s="14">
        <v>569852.2</v>
      </c>
      <c r="C8" s="14">
        <v>407799.73</v>
      </c>
      <c r="D8" s="12">
        <v>1121856.2</v>
      </c>
      <c r="E8" s="15">
        <v>1755126.79</v>
      </c>
      <c r="F8" s="15">
        <v>3254251</v>
      </c>
      <c r="G8" s="15">
        <v>500000</v>
      </c>
      <c r="H8" s="15">
        <v>400000</v>
      </c>
      <c r="I8" s="15">
        <v>400000</v>
      </c>
      <c r="J8" s="15">
        <v>500000</v>
      </c>
      <c r="K8" s="15">
        <v>700000</v>
      </c>
      <c r="L8" s="15">
        <v>1000000</v>
      </c>
      <c r="M8" s="15">
        <v>100000</v>
      </c>
      <c r="N8" s="15">
        <v>800000</v>
      </c>
    </row>
    <row r="9" spans="1:14" ht="18.75" customHeight="1" thickBot="1">
      <c r="A9" s="40" t="s">
        <v>20</v>
      </c>
      <c r="B9" s="52">
        <f aca="true" t="shared" si="2" ref="B9:N9">B2-B6</f>
        <v>65882.48000000045</v>
      </c>
      <c r="C9" s="52">
        <f t="shared" si="2"/>
        <v>-436325.41000000015</v>
      </c>
      <c r="D9" s="52">
        <f t="shared" si="2"/>
        <v>-973339.5</v>
      </c>
      <c r="E9" s="52">
        <f t="shared" si="2"/>
        <v>-1259620</v>
      </c>
      <c r="F9" s="52">
        <f t="shared" si="2"/>
        <v>-850000</v>
      </c>
      <c r="G9" s="52">
        <f t="shared" si="2"/>
        <v>700000</v>
      </c>
      <c r="H9" s="52">
        <f t="shared" si="2"/>
        <v>720000</v>
      </c>
      <c r="I9" s="52">
        <f t="shared" si="2"/>
        <v>1150000</v>
      </c>
      <c r="J9" s="52">
        <f t="shared" si="2"/>
        <v>1300000</v>
      </c>
      <c r="K9" s="52">
        <f t="shared" si="2"/>
        <v>1290000</v>
      </c>
      <c r="L9" s="52">
        <f t="shared" si="2"/>
        <v>1100000</v>
      </c>
      <c r="M9" s="52">
        <f t="shared" si="2"/>
        <v>2050000</v>
      </c>
      <c r="N9" s="52">
        <f t="shared" si="2"/>
        <v>1400000</v>
      </c>
    </row>
    <row r="10" spans="1:14" ht="18" customHeight="1">
      <c r="A10" s="39" t="s">
        <v>21</v>
      </c>
      <c r="B10" s="51">
        <f aca="true" t="shared" si="3" ref="B10:N10">B11-B21</f>
        <v>199999.51</v>
      </c>
      <c r="C10" s="51">
        <f t="shared" si="3"/>
        <v>436325.41000000003</v>
      </c>
      <c r="D10" s="51">
        <f t="shared" si="3"/>
        <v>1300000</v>
      </c>
      <c r="E10" s="51">
        <f t="shared" si="3"/>
        <v>1259620</v>
      </c>
      <c r="F10" s="51">
        <f t="shared" si="3"/>
        <v>850000</v>
      </c>
      <c r="G10" s="51">
        <f t="shared" si="3"/>
        <v>0</v>
      </c>
      <c r="H10" s="51">
        <f t="shared" si="3"/>
        <v>0</v>
      </c>
      <c r="I10" s="51">
        <f t="shared" si="3"/>
        <v>0</v>
      </c>
      <c r="J10" s="51">
        <f t="shared" si="3"/>
        <v>0</v>
      </c>
      <c r="K10" s="51">
        <f t="shared" si="3"/>
        <v>0</v>
      </c>
      <c r="L10" s="51">
        <f t="shared" si="3"/>
        <v>0</v>
      </c>
      <c r="M10" s="51">
        <f t="shared" si="3"/>
        <v>0</v>
      </c>
      <c r="N10" s="51">
        <f t="shared" si="3"/>
        <v>0</v>
      </c>
    </row>
    <row r="11" spans="1:14" ht="18" customHeight="1">
      <c r="A11" s="41" t="s">
        <v>22</v>
      </c>
      <c r="B11" s="43">
        <f aca="true" t="shared" si="4" ref="B11:N11">B12+B14+B16+B17+B18+B19+B20</f>
        <v>1047740</v>
      </c>
      <c r="C11" s="43">
        <f t="shared" si="4"/>
        <v>1328701.3</v>
      </c>
      <c r="D11" s="43">
        <f t="shared" si="4"/>
        <v>2262380</v>
      </c>
      <c r="E11" s="43">
        <f t="shared" si="4"/>
        <v>2422000</v>
      </c>
      <c r="F11" s="43">
        <f t="shared" si="4"/>
        <v>2621916</v>
      </c>
      <c r="G11" s="43">
        <f t="shared" si="4"/>
        <v>1040000</v>
      </c>
      <c r="H11" s="43">
        <f t="shared" si="4"/>
        <v>860000</v>
      </c>
      <c r="I11" s="43">
        <f t="shared" si="4"/>
        <v>850000</v>
      </c>
      <c r="J11" s="43">
        <f t="shared" si="4"/>
        <v>1050000</v>
      </c>
      <c r="K11" s="43">
        <f t="shared" si="4"/>
        <v>1100000</v>
      </c>
      <c r="L11" s="43">
        <f t="shared" si="4"/>
        <v>1100000</v>
      </c>
      <c r="M11" s="43">
        <f t="shared" si="4"/>
        <v>1130000</v>
      </c>
      <c r="N11" s="43">
        <f t="shared" si="4"/>
        <v>1000000</v>
      </c>
    </row>
    <row r="12" spans="1:14" ht="17.25" customHeight="1">
      <c r="A12" s="37" t="s">
        <v>23</v>
      </c>
      <c r="B12" s="44">
        <v>1047740</v>
      </c>
      <c r="C12" s="12">
        <v>1062380</v>
      </c>
      <c r="D12" s="12">
        <v>2262380</v>
      </c>
      <c r="E12" s="12">
        <v>1800000</v>
      </c>
      <c r="F12" s="12">
        <v>2621916</v>
      </c>
      <c r="G12" s="12">
        <v>1040000</v>
      </c>
      <c r="H12" s="12">
        <v>160000</v>
      </c>
      <c r="I12" s="12">
        <v>130000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28.5" customHeight="1">
      <c r="A13" s="37" t="s">
        <v>24</v>
      </c>
      <c r="B13" s="44">
        <v>0</v>
      </c>
      <c r="C13" s="12"/>
      <c r="D13" s="12"/>
      <c r="E13" s="12"/>
      <c r="F13" s="12">
        <v>1051916</v>
      </c>
      <c r="G13" s="12"/>
      <c r="H13" s="12"/>
      <c r="I13" s="12"/>
      <c r="J13" s="12"/>
      <c r="K13" s="12"/>
      <c r="L13" s="12"/>
      <c r="M13" s="12"/>
      <c r="N13" s="12"/>
    </row>
    <row r="14" spans="1:14" ht="18.75" customHeight="1">
      <c r="A14" s="37" t="s">
        <v>25</v>
      </c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" customHeight="1">
      <c r="A15" s="37" t="s">
        <v>26</v>
      </c>
      <c r="B15" s="4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8" customHeight="1">
      <c r="A16" s="37" t="s">
        <v>27</v>
      </c>
      <c r="B16" s="4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>
      <c r="A17" s="37" t="s">
        <v>28</v>
      </c>
      <c r="B17" s="4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6.5" customHeight="1">
      <c r="A18" s="37" t="s">
        <v>29</v>
      </c>
      <c r="B18" s="44"/>
      <c r="C18" s="12"/>
      <c r="D18" s="12"/>
      <c r="E18" s="12"/>
      <c r="F18" s="12"/>
      <c r="G18" s="12"/>
      <c r="H18" s="12">
        <v>700000</v>
      </c>
      <c r="I18" s="12">
        <v>720000</v>
      </c>
      <c r="J18" s="12">
        <v>1050000</v>
      </c>
      <c r="K18" s="12">
        <v>1100000</v>
      </c>
      <c r="L18" s="12">
        <v>1100000</v>
      </c>
      <c r="M18" s="12">
        <v>1130000</v>
      </c>
      <c r="N18" s="12">
        <v>1000000</v>
      </c>
    </row>
    <row r="19" spans="1:14" ht="18" customHeight="1">
      <c r="A19" s="37" t="s">
        <v>30</v>
      </c>
      <c r="B19" s="44">
        <v>0</v>
      </c>
      <c r="C19" s="12"/>
      <c r="D19" s="12"/>
      <c r="E19" s="12">
        <v>622000</v>
      </c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3.5" customHeight="1">
      <c r="A20" s="37" t="s">
        <v>31</v>
      </c>
      <c r="B20" s="44"/>
      <c r="C20" s="16">
        <v>266321.3</v>
      </c>
      <c r="D20" s="16"/>
      <c r="E20" s="16"/>
      <c r="F20" s="16"/>
      <c r="G20" s="12"/>
      <c r="H20" s="12"/>
      <c r="I20" s="12"/>
      <c r="J20" s="12"/>
      <c r="K20" s="12"/>
      <c r="L20" s="12"/>
      <c r="M20" s="12"/>
      <c r="N20" s="12"/>
    </row>
    <row r="21" spans="1:14" ht="14.25" customHeight="1">
      <c r="A21" s="41" t="s">
        <v>32</v>
      </c>
      <c r="B21" s="43">
        <f aca="true" t="shared" si="5" ref="B21:N21">B22+B24+B26+B27</f>
        <v>847740.49</v>
      </c>
      <c r="C21" s="43">
        <f t="shared" si="5"/>
        <v>892375.89</v>
      </c>
      <c r="D21" s="43">
        <f t="shared" si="5"/>
        <v>962380</v>
      </c>
      <c r="E21" s="43">
        <f t="shared" si="5"/>
        <v>1162380</v>
      </c>
      <c r="F21" s="43">
        <f t="shared" si="5"/>
        <v>1771916</v>
      </c>
      <c r="G21" s="43">
        <f t="shared" si="5"/>
        <v>1040000</v>
      </c>
      <c r="H21" s="43">
        <f t="shared" si="5"/>
        <v>860000</v>
      </c>
      <c r="I21" s="43">
        <f t="shared" si="5"/>
        <v>850000</v>
      </c>
      <c r="J21" s="43">
        <f t="shared" si="5"/>
        <v>1050000</v>
      </c>
      <c r="K21" s="43">
        <f t="shared" si="5"/>
        <v>1100000</v>
      </c>
      <c r="L21" s="43">
        <f t="shared" si="5"/>
        <v>1100000</v>
      </c>
      <c r="M21" s="43">
        <f t="shared" si="5"/>
        <v>1130000</v>
      </c>
      <c r="N21" s="43">
        <f t="shared" si="5"/>
        <v>1000000</v>
      </c>
    </row>
    <row r="22" spans="1:14" ht="18" customHeight="1">
      <c r="A22" s="37" t="s">
        <v>33</v>
      </c>
      <c r="B22" s="44">
        <v>847740.49</v>
      </c>
      <c r="C22" s="10">
        <v>892375.89</v>
      </c>
      <c r="D22" s="10">
        <v>962380</v>
      </c>
      <c r="E22" s="10">
        <v>1162380</v>
      </c>
      <c r="F22" s="10">
        <v>1771916</v>
      </c>
      <c r="G22" s="45">
        <v>1040000</v>
      </c>
      <c r="H22" s="45">
        <v>860000</v>
      </c>
      <c r="I22" s="45">
        <v>850000</v>
      </c>
      <c r="J22" s="45">
        <v>1050000</v>
      </c>
      <c r="K22" s="45">
        <v>1100000</v>
      </c>
      <c r="L22" s="45">
        <v>1100000</v>
      </c>
      <c r="M22" s="45">
        <v>1130000</v>
      </c>
      <c r="N22" s="45">
        <v>1000000</v>
      </c>
    </row>
    <row r="23" spans="1:14" ht="19.5" customHeight="1">
      <c r="A23" s="37" t="s">
        <v>34</v>
      </c>
      <c r="B23" s="44">
        <v>0</v>
      </c>
      <c r="C23" s="12"/>
      <c r="D23" s="12"/>
      <c r="E23" s="12"/>
      <c r="F23" s="12">
        <v>1051916</v>
      </c>
      <c r="G23" s="12"/>
      <c r="H23" s="12"/>
      <c r="I23" s="12"/>
      <c r="J23" s="12"/>
      <c r="K23" s="12"/>
      <c r="L23" s="12"/>
      <c r="M23" s="12"/>
      <c r="N23" s="12"/>
    </row>
    <row r="24" spans="1:14" ht="15" customHeight="1">
      <c r="A24" s="37" t="s">
        <v>35</v>
      </c>
      <c r="B24" s="4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30.75" customHeight="1">
      <c r="A25" s="37" t="s">
        <v>36</v>
      </c>
      <c r="B25" s="4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6.5" customHeight="1">
      <c r="A26" s="37" t="s">
        <v>37</v>
      </c>
      <c r="B26" s="4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6.5" customHeight="1" thickBot="1">
      <c r="A27" s="38" t="s">
        <v>38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8" customHeight="1" thickBot="1">
      <c r="A28" s="40" t="s">
        <v>39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8" customHeight="1">
      <c r="A29" s="39" t="s">
        <v>40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38.25" customHeight="1">
      <c r="A30" s="37" t="s">
        <v>41</v>
      </c>
      <c r="B30" s="4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46.5" customHeight="1" thickBot="1">
      <c r="A31" s="38" t="s">
        <v>42</v>
      </c>
      <c r="B31" s="4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7.5" customHeight="1">
      <c r="A32" s="39" t="s">
        <v>43</v>
      </c>
      <c r="B32" s="51">
        <f aca="true" t="shared" si="6" ref="B32:N32">B33+B34+B35+B36+B37+B38</f>
        <v>1010496.79</v>
      </c>
      <c r="C32" s="51">
        <f t="shared" si="6"/>
        <v>1131970.72</v>
      </c>
      <c r="D32" s="51">
        <f t="shared" si="6"/>
        <v>1253714.66</v>
      </c>
      <c r="E32" s="51">
        <f t="shared" si="6"/>
        <v>1412380</v>
      </c>
      <c r="F32" s="51">
        <f t="shared" si="6"/>
        <v>975000</v>
      </c>
      <c r="G32" s="51">
        <f t="shared" si="6"/>
        <v>1320000</v>
      </c>
      <c r="H32" s="51">
        <f t="shared" si="6"/>
        <v>1150000</v>
      </c>
      <c r="I32" s="51">
        <f t="shared" si="6"/>
        <v>1120000</v>
      </c>
      <c r="J32" s="51">
        <f t="shared" si="6"/>
        <v>1280000</v>
      </c>
      <c r="K32" s="51">
        <f t="shared" si="6"/>
        <v>1310000</v>
      </c>
      <c r="L32" s="51">
        <f t="shared" si="6"/>
        <v>1280000</v>
      </c>
      <c r="M32" s="51">
        <f t="shared" si="6"/>
        <v>1280000</v>
      </c>
      <c r="N32" s="51">
        <f t="shared" si="6"/>
        <v>1120000</v>
      </c>
    </row>
    <row r="33" spans="1:14" ht="17.25" customHeight="1">
      <c r="A33" s="37" t="s">
        <v>44</v>
      </c>
      <c r="B33" s="17">
        <f aca="true" t="shared" si="7" ref="B33:N33">B22-B23</f>
        <v>847740.49</v>
      </c>
      <c r="C33" s="17">
        <f t="shared" si="7"/>
        <v>892375.89</v>
      </c>
      <c r="D33" s="17">
        <f t="shared" si="7"/>
        <v>962380</v>
      </c>
      <c r="E33" s="17">
        <f t="shared" si="7"/>
        <v>1162380</v>
      </c>
      <c r="F33" s="17">
        <f t="shared" si="7"/>
        <v>720000</v>
      </c>
      <c r="G33" s="17">
        <f t="shared" si="7"/>
        <v>1040000</v>
      </c>
      <c r="H33" s="17">
        <f t="shared" si="7"/>
        <v>860000</v>
      </c>
      <c r="I33" s="17">
        <f t="shared" si="7"/>
        <v>850000</v>
      </c>
      <c r="J33" s="17">
        <v>1050000</v>
      </c>
      <c r="K33" s="17">
        <f t="shared" si="7"/>
        <v>1100000</v>
      </c>
      <c r="L33" s="17">
        <v>1100000</v>
      </c>
      <c r="M33" s="17">
        <f t="shared" si="7"/>
        <v>1130000</v>
      </c>
      <c r="N33" s="17">
        <f t="shared" si="7"/>
        <v>1000000</v>
      </c>
    </row>
    <row r="34" spans="1:14" ht="20.25" customHeight="1">
      <c r="A34" s="37" t="s">
        <v>45</v>
      </c>
      <c r="B34" s="44">
        <v>162756.3</v>
      </c>
      <c r="C34" s="12">
        <v>239594.83</v>
      </c>
      <c r="D34" s="12">
        <v>291334.66</v>
      </c>
      <c r="E34" s="12">
        <v>250000</v>
      </c>
      <c r="F34" s="12">
        <v>255000</v>
      </c>
      <c r="G34" s="12">
        <v>280000</v>
      </c>
      <c r="H34" s="12">
        <v>290000</v>
      </c>
      <c r="I34" s="12">
        <v>270000</v>
      </c>
      <c r="J34" s="12">
        <v>230000</v>
      </c>
      <c r="K34" s="12">
        <v>210000</v>
      </c>
      <c r="L34" s="12">
        <v>180000</v>
      </c>
      <c r="M34" s="12">
        <v>150000</v>
      </c>
      <c r="N34" s="12">
        <v>120000</v>
      </c>
    </row>
    <row r="35" spans="1:14" ht="17.25" customHeight="1">
      <c r="A35" s="37" t="s">
        <v>46</v>
      </c>
      <c r="B35" s="17">
        <f aca="true" t="shared" si="8" ref="B35:N35">B24-B25</f>
        <v>0</v>
      </c>
      <c r="C35" s="17">
        <f t="shared" si="8"/>
        <v>0</v>
      </c>
      <c r="D35" s="17">
        <f t="shared" si="8"/>
        <v>0</v>
      </c>
      <c r="E35" s="17">
        <f t="shared" si="8"/>
        <v>0</v>
      </c>
      <c r="F35" s="17">
        <f t="shared" si="8"/>
        <v>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  <c r="K35" s="17">
        <f t="shared" si="8"/>
        <v>0</v>
      </c>
      <c r="L35" s="17">
        <f t="shared" si="8"/>
        <v>0</v>
      </c>
      <c r="M35" s="17">
        <f t="shared" si="8"/>
        <v>0</v>
      </c>
      <c r="N35" s="17">
        <f t="shared" si="8"/>
        <v>0</v>
      </c>
    </row>
    <row r="36" spans="1:14" ht="22.5" customHeight="1">
      <c r="A36" s="37" t="s">
        <v>47</v>
      </c>
      <c r="B36" s="4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38.25" customHeight="1">
      <c r="A37" s="37" t="s">
        <v>48</v>
      </c>
      <c r="B37" s="17">
        <f aca="true" t="shared" si="9" ref="B37:N37">B30-B31</f>
        <v>0</v>
      </c>
      <c r="C37" s="17"/>
      <c r="D37" s="17"/>
      <c r="E37" s="17"/>
      <c r="F37" s="17"/>
      <c r="G37" s="17">
        <f t="shared" si="9"/>
        <v>0</v>
      </c>
      <c r="H37" s="17">
        <f t="shared" si="9"/>
        <v>0</v>
      </c>
      <c r="I37" s="17">
        <f t="shared" si="9"/>
        <v>0</v>
      </c>
      <c r="J37" s="17">
        <f t="shared" si="9"/>
        <v>0</v>
      </c>
      <c r="K37" s="17">
        <f t="shared" si="9"/>
        <v>0</v>
      </c>
      <c r="L37" s="17">
        <f t="shared" si="9"/>
        <v>0</v>
      </c>
      <c r="M37" s="17">
        <f t="shared" si="9"/>
        <v>0</v>
      </c>
      <c r="N37" s="17">
        <f t="shared" si="9"/>
        <v>0</v>
      </c>
    </row>
    <row r="38" spans="1:14" ht="29.25" customHeight="1" thickBot="1">
      <c r="A38" s="38" t="s">
        <v>49</v>
      </c>
      <c r="B38" s="4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.75" customHeight="1" thickBot="1">
      <c r="A39" s="40" t="s">
        <v>50</v>
      </c>
      <c r="B39" s="55">
        <f aca="true" t="shared" si="10" ref="B39:N39">B32/B2</f>
        <v>0.1016468156192669</v>
      </c>
      <c r="C39" s="55">
        <f t="shared" si="10"/>
        <v>0.11071309917840891</v>
      </c>
      <c r="D39" s="55">
        <f t="shared" si="10"/>
        <v>0.11253880565214384</v>
      </c>
      <c r="E39" s="55">
        <f t="shared" si="10"/>
        <v>0.11354884229029104</v>
      </c>
      <c r="F39" s="55">
        <f t="shared" si="10"/>
        <v>0.07400876081552644</v>
      </c>
      <c r="G39" s="55">
        <f t="shared" si="10"/>
        <v>0.10953684172092336</v>
      </c>
      <c r="H39" s="55">
        <f t="shared" si="10"/>
        <v>0.09511993382961124</v>
      </c>
      <c r="I39" s="55">
        <f t="shared" si="10"/>
        <v>0.08959498268096987</v>
      </c>
      <c r="J39" s="55">
        <f t="shared" si="10"/>
        <v>0.10015649452269171</v>
      </c>
      <c r="K39" s="55">
        <f t="shared" si="10"/>
        <v>0.10038314176245211</v>
      </c>
      <c r="L39" s="55">
        <f t="shared" si="10"/>
        <v>0.095952023988006</v>
      </c>
      <c r="M39" s="55">
        <f t="shared" si="10"/>
        <v>0.09516728624535316</v>
      </c>
      <c r="N39" s="55">
        <f t="shared" si="10"/>
        <v>0.08235294117647059</v>
      </c>
    </row>
    <row r="40" spans="1:14" ht="27" customHeight="1">
      <c r="A40" s="39" t="s">
        <v>51</v>
      </c>
      <c r="B40" s="51">
        <f aca="true" t="shared" si="11" ref="B40:N40">B41+B43+B45+B46</f>
        <v>4053429.89</v>
      </c>
      <c r="C40" s="51">
        <f t="shared" si="11"/>
        <v>4223434</v>
      </c>
      <c r="D40" s="51">
        <f t="shared" si="11"/>
        <v>5487033</v>
      </c>
      <c r="E40" s="51">
        <f t="shared" si="11"/>
        <v>6114596</v>
      </c>
      <c r="F40" s="51">
        <f t="shared" si="11"/>
        <v>6800000</v>
      </c>
      <c r="G40" s="51">
        <f t="shared" si="11"/>
        <v>6800000</v>
      </c>
      <c r="H40" s="51">
        <v>6100000</v>
      </c>
      <c r="I40" s="51">
        <v>5380000</v>
      </c>
      <c r="J40" s="51">
        <f t="shared" si="11"/>
        <v>4330000</v>
      </c>
      <c r="K40" s="51">
        <f t="shared" si="11"/>
        <v>3230000</v>
      </c>
      <c r="L40" s="51">
        <f t="shared" si="11"/>
        <v>2130000</v>
      </c>
      <c r="M40" s="51">
        <f t="shared" si="11"/>
        <v>1000000</v>
      </c>
      <c r="N40" s="51">
        <f t="shared" si="11"/>
        <v>0</v>
      </c>
    </row>
    <row r="41" spans="1:14" ht="17.25" customHeight="1">
      <c r="A41" s="37" t="s">
        <v>52</v>
      </c>
      <c r="B41" s="44"/>
      <c r="C41" s="19">
        <f aca="true" t="shared" si="12" ref="C41:N41">B41+C14-C24</f>
        <v>0</v>
      </c>
      <c r="D41" s="19">
        <f t="shared" si="12"/>
        <v>0</v>
      </c>
      <c r="E41" s="19">
        <f t="shared" si="12"/>
        <v>0</v>
      </c>
      <c r="F41" s="19">
        <f t="shared" si="12"/>
        <v>0</v>
      </c>
      <c r="G41" s="19">
        <f t="shared" si="12"/>
        <v>0</v>
      </c>
      <c r="H41" s="19">
        <f t="shared" si="12"/>
        <v>0</v>
      </c>
      <c r="I41" s="19">
        <f t="shared" si="12"/>
        <v>0</v>
      </c>
      <c r="J41" s="19">
        <f t="shared" si="12"/>
        <v>0</v>
      </c>
      <c r="K41" s="19">
        <f t="shared" si="12"/>
        <v>0</v>
      </c>
      <c r="L41" s="19">
        <f t="shared" si="12"/>
        <v>0</v>
      </c>
      <c r="M41" s="19">
        <f t="shared" si="12"/>
        <v>0</v>
      </c>
      <c r="N41" s="19">
        <f t="shared" si="12"/>
        <v>0</v>
      </c>
    </row>
    <row r="42" spans="1:14" ht="20.25" customHeight="1">
      <c r="A42" s="37" t="s">
        <v>53</v>
      </c>
      <c r="B42" s="44"/>
      <c r="C42" s="19">
        <f aca="true" t="shared" si="13" ref="C42:N42">B42+C15-C25</f>
        <v>0</v>
      </c>
      <c r="D42" s="19">
        <f t="shared" si="13"/>
        <v>0</v>
      </c>
      <c r="E42" s="19">
        <f t="shared" si="13"/>
        <v>0</v>
      </c>
      <c r="F42" s="19">
        <f t="shared" si="13"/>
        <v>0</v>
      </c>
      <c r="G42" s="19">
        <f t="shared" si="13"/>
        <v>0</v>
      </c>
      <c r="H42" s="19">
        <f t="shared" si="13"/>
        <v>0</v>
      </c>
      <c r="I42" s="19">
        <f t="shared" si="13"/>
        <v>0</v>
      </c>
      <c r="J42" s="19">
        <f t="shared" si="13"/>
        <v>0</v>
      </c>
      <c r="K42" s="19">
        <f t="shared" si="13"/>
        <v>0</v>
      </c>
      <c r="L42" s="19">
        <f t="shared" si="13"/>
        <v>0</v>
      </c>
      <c r="M42" s="19">
        <f t="shared" si="13"/>
        <v>0</v>
      </c>
      <c r="N42" s="19">
        <f t="shared" si="13"/>
        <v>0</v>
      </c>
    </row>
    <row r="43" spans="1:14" ht="21" customHeight="1">
      <c r="A43" s="37" t="s">
        <v>54</v>
      </c>
      <c r="B43" s="44">
        <v>3842375.89</v>
      </c>
      <c r="C43" s="19">
        <v>4012380</v>
      </c>
      <c r="D43" s="19">
        <v>5312380</v>
      </c>
      <c r="E43" s="19">
        <v>5950000</v>
      </c>
      <c r="F43" s="19">
        <v>6800000</v>
      </c>
      <c r="G43" s="19">
        <f aca="true" t="shared" si="14" ref="G43:N43">F43+G12-G22-G28</f>
        <v>6800000</v>
      </c>
      <c r="H43" s="19">
        <v>6300000</v>
      </c>
      <c r="I43" s="19">
        <v>5380000</v>
      </c>
      <c r="J43" s="19">
        <f t="shared" si="14"/>
        <v>4330000</v>
      </c>
      <c r="K43" s="19">
        <f t="shared" si="14"/>
        <v>3230000</v>
      </c>
      <c r="L43" s="19">
        <f t="shared" si="14"/>
        <v>2130000</v>
      </c>
      <c r="M43" s="19">
        <f t="shared" si="14"/>
        <v>1000000</v>
      </c>
      <c r="N43" s="19">
        <f t="shared" si="14"/>
        <v>0</v>
      </c>
    </row>
    <row r="44" spans="1:14" ht="27" customHeight="1">
      <c r="A44" s="37" t="s">
        <v>55</v>
      </c>
      <c r="B44" s="44">
        <v>0</v>
      </c>
      <c r="C44" s="19">
        <f aca="true" t="shared" si="15" ref="C44:N44">B44+C13-C23</f>
        <v>0</v>
      </c>
      <c r="D44" s="19">
        <f t="shared" si="15"/>
        <v>0</v>
      </c>
      <c r="E44" s="19">
        <f t="shared" si="15"/>
        <v>0</v>
      </c>
      <c r="F44" s="19">
        <f t="shared" si="15"/>
        <v>0</v>
      </c>
      <c r="G44" s="19">
        <f t="shared" si="15"/>
        <v>0</v>
      </c>
      <c r="H44" s="19">
        <f t="shared" si="15"/>
        <v>0</v>
      </c>
      <c r="I44" s="19">
        <f t="shared" si="15"/>
        <v>0</v>
      </c>
      <c r="J44" s="19">
        <f t="shared" si="15"/>
        <v>0</v>
      </c>
      <c r="K44" s="19">
        <f t="shared" si="15"/>
        <v>0</v>
      </c>
      <c r="L44" s="19">
        <f t="shared" si="15"/>
        <v>0</v>
      </c>
      <c r="M44" s="19">
        <f t="shared" si="15"/>
        <v>0</v>
      </c>
      <c r="N44" s="19">
        <f t="shared" si="15"/>
        <v>0</v>
      </c>
    </row>
    <row r="45" spans="1:14" ht="18" customHeight="1">
      <c r="A45" s="37" t="s">
        <v>56</v>
      </c>
      <c r="B45" s="4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6.5" customHeight="1" thickBot="1">
      <c r="A46" s="38" t="s">
        <v>57</v>
      </c>
      <c r="B46" s="14">
        <v>211054</v>
      </c>
      <c r="C46" s="14">
        <v>211054</v>
      </c>
      <c r="D46" s="21">
        <v>174653</v>
      </c>
      <c r="E46" s="21">
        <v>164596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21" customHeight="1" thickBot="1">
      <c r="A47" s="40" t="s">
        <v>58</v>
      </c>
      <c r="B47" s="55">
        <f aca="true" t="shared" si="16" ref="B47:N47">(B40-B42-B44)/B2</f>
        <v>0.407738297371984</v>
      </c>
      <c r="C47" s="55">
        <f t="shared" si="16"/>
        <v>0.41307558495458635</v>
      </c>
      <c r="D47" s="55">
        <f t="shared" si="16"/>
        <v>0.49253961853959644</v>
      </c>
      <c r="E47" s="55">
        <f t="shared" si="16"/>
        <v>0.4915853360093207</v>
      </c>
      <c r="F47" s="55">
        <f t="shared" si="16"/>
        <v>0.5161636651749537</v>
      </c>
      <c r="G47" s="55">
        <f t="shared" si="16"/>
        <v>0.5642806997744537</v>
      </c>
      <c r="H47" s="55">
        <f t="shared" si="16"/>
        <v>0.5045492142266336</v>
      </c>
      <c r="I47" s="55">
        <f t="shared" si="16"/>
        <v>0.43037589894965883</v>
      </c>
      <c r="J47" s="55">
        <f t="shared" si="16"/>
        <v>0.33881064162754304</v>
      </c>
      <c r="K47" s="55">
        <f t="shared" si="16"/>
        <v>0.2475095785440613</v>
      </c>
      <c r="L47" s="55">
        <f t="shared" si="16"/>
        <v>0.15967016491754124</v>
      </c>
      <c r="M47" s="55">
        <f t="shared" si="16"/>
        <v>0.07434944237918216</v>
      </c>
      <c r="N47" s="55">
        <f t="shared" si="16"/>
        <v>0</v>
      </c>
    </row>
    <row r="48" spans="1:14" ht="33.75" customHeight="1" thickBot="1">
      <c r="A48" s="40" t="s">
        <v>59</v>
      </c>
      <c r="B48" s="56" t="s">
        <v>60</v>
      </c>
      <c r="C48" s="57" t="s">
        <v>60</v>
      </c>
      <c r="D48" s="57" t="s">
        <v>60</v>
      </c>
      <c r="E48" s="55">
        <f>((D8+D5-D7)/D2+(C3+C5-C7)/C2+(B3+B5-B7)/B2)/3</f>
        <v>-0.26150778625636245</v>
      </c>
      <c r="F48" s="55">
        <f>((E3+E5-E7)/E2+(D8+D5-D7)/D2+(C3+C5-C7)/C2)/3</f>
        <v>-0.2806750634453648</v>
      </c>
      <c r="G48" s="55">
        <f>((F3+F5-F7)/F2+(E3+E5-E7)/E2+(D8+D5-D7)/D2)/3</f>
        <v>-0.24806679298703682</v>
      </c>
      <c r="H48" s="55">
        <f aca="true" t="shared" si="17" ref="H48:N48">((G3+G5-G7)/G2+(F3+F5-F7)/F2+(E3+E5-E7)/E2)/3</f>
        <v>0.061290740624632745</v>
      </c>
      <c r="I48" s="55">
        <f t="shared" si="17"/>
        <v>0.09299367740195345</v>
      </c>
      <c r="J48" s="55">
        <f t="shared" si="17"/>
        <v>0.10264641635514392</v>
      </c>
      <c r="K48" s="55">
        <f t="shared" si="17"/>
        <v>0.1164017908229819</v>
      </c>
      <c r="L48" s="55">
        <f t="shared" si="17"/>
        <v>0.13910951608910538</v>
      </c>
      <c r="M48" s="55">
        <f t="shared" si="17"/>
        <v>0.1502522604112654</v>
      </c>
      <c r="N48" s="55">
        <f t="shared" si="17"/>
        <v>0.15658767064216758</v>
      </c>
    </row>
    <row r="49" spans="1:14" ht="35.25" customHeight="1" thickBot="1">
      <c r="A49" s="42" t="s">
        <v>61</v>
      </c>
      <c r="B49" s="58" t="s">
        <v>60</v>
      </c>
      <c r="C49" s="59" t="s">
        <v>60</v>
      </c>
      <c r="D49" s="59" t="s">
        <v>60</v>
      </c>
      <c r="E49" s="59" t="str">
        <f aca="true" t="shared" si="18" ref="E49:N49">IF(E39&lt;=E48,"TAK","NIE")</f>
        <v>NIE</v>
      </c>
      <c r="F49" s="59" t="str">
        <f t="shared" si="18"/>
        <v>NIE</v>
      </c>
      <c r="G49" s="59" t="str">
        <f t="shared" si="18"/>
        <v>NIE</v>
      </c>
      <c r="H49" s="59" t="str">
        <f t="shared" si="18"/>
        <v>NIE</v>
      </c>
      <c r="I49" s="59" t="str">
        <f t="shared" si="18"/>
        <v>TAK</v>
      </c>
      <c r="J49" s="59" t="str">
        <f t="shared" si="18"/>
        <v>TAK</v>
      </c>
      <c r="K49" s="59" t="str">
        <f t="shared" si="18"/>
        <v>TAK</v>
      </c>
      <c r="L49" s="59" t="str">
        <f t="shared" si="18"/>
        <v>TAK</v>
      </c>
      <c r="M49" s="59" t="str">
        <f t="shared" si="18"/>
        <v>TAK</v>
      </c>
      <c r="N49" s="59" t="str">
        <f t="shared" si="18"/>
        <v>TAK</v>
      </c>
    </row>
    <row r="50" spans="1:14" ht="12.75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 thickBot="1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2.75" customHeight="1">
      <c r="A55" s="60" t="s">
        <v>62</v>
      </c>
      <c r="B55" s="60"/>
      <c r="C55" s="60"/>
      <c r="D55" s="60"/>
      <c r="E55" s="60"/>
      <c r="F55" s="60"/>
      <c r="G55" s="60"/>
      <c r="H55" s="60"/>
      <c r="I55" s="60"/>
      <c r="J55" s="3"/>
      <c r="K55" s="3"/>
      <c r="L55" s="3"/>
      <c r="M55" s="3"/>
      <c r="N55" s="3"/>
    </row>
    <row r="56" spans="1:14" ht="24.75" customHeight="1" thickBot="1">
      <c r="A56" s="61" t="s">
        <v>63</v>
      </c>
      <c r="B56" s="61"/>
      <c r="C56" s="61"/>
      <c r="D56" s="61"/>
      <c r="E56" s="61"/>
      <c r="F56" s="61"/>
      <c r="G56" s="61"/>
      <c r="H56" s="61"/>
      <c r="I56" s="61"/>
      <c r="J56" s="3"/>
      <c r="K56" s="3"/>
      <c r="L56" s="3"/>
      <c r="M56" s="3"/>
      <c r="N56" s="3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3"/>
      <c r="K57" s="3"/>
      <c r="L57" s="3"/>
      <c r="M57" s="3"/>
      <c r="N57" s="3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3"/>
      <c r="K58" s="3"/>
      <c r="L58" s="3"/>
      <c r="M58" s="3"/>
      <c r="N58" s="3"/>
    </row>
  </sheetData>
  <sheetProtection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="85" zoomScaleNormal="85" workbookViewId="0" topLeftCell="A1">
      <selection activeCell="F1" sqref="F1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6" width="11.28125" style="0" customWidth="1"/>
    <col min="7" max="7" width="11.7109375" style="0" customWidth="1"/>
    <col min="8" max="8" width="11.57421875" style="0" customWidth="1"/>
    <col min="9" max="9" width="12.140625" style="0" customWidth="1"/>
    <col min="10" max="10" width="11.421875" style="0" customWidth="1"/>
    <col min="11" max="11" width="11.57421875" style="0" customWidth="1"/>
    <col min="12" max="12" width="11.28125" style="0" customWidth="1"/>
    <col min="13" max="13" width="11.7109375" style="0" customWidth="1"/>
    <col min="14" max="14" width="11.28125" style="0" customWidth="1"/>
  </cols>
  <sheetData>
    <row r="1" ht="12" customHeight="1">
      <c r="F1" t="s">
        <v>82</v>
      </c>
    </row>
    <row r="2" spans="2:14" ht="21.75" customHeight="1">
      <c r="B2" s="63" t="s">
        <v>81</v>
      </c>
      <c r="C2" s="63"/>
      <c r="D2" s="63"/>
      <c r="E2" s="63"/>
      <c r="F2" s="63"/>
      <c r="G2" s="63"/>
      <c r="H2" s="63"/>
      <c r="I2" s="63"/>
      <c r="J2" s="63"/>
      <c r="K2" s="63"/>
      <c r="L2" s="8"/>
      <c r="M2" s="8"/>
      <c r="N2" s="8"/>
    </row>
    <row r="3" ht="6" customHeight="1" thickBot="1"/>
    <row r="4" spans="2:16" ht="30" customHeight="1" thickBot="1" thickTop="1">
      <c r="B4" s="5" t="s">
        <v>64</v>
      </c>
      <c r="C4" s="6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6" t="s">
        <v>65</v>
      </c>
      <c r="K4" s="7" t="s">
        <v>68</v>
      </c>
      <c r="L4" s="7" t="s">
        <v>69</v>
      </c>
      <c r="M4" s="7" t="s">
        <v>70</v>
      </c>
      <c r="N4" s="7" t="s">
        <v>71</v>
      </c>
      <c r="O4" s="7" t="s">
        <v>79</v>
      </c>
      <c r="P4" s="7" t="s">
        <v>80</v>
      </c>
    </row>
    <row r="5" spans="2:20" ht="21.75" customHeight="1" thickBot="1">
      <c r="B5" s="22" t="s">
        <v>13</v>
      </c>
      <c r="C5" s="50">
        <f aca="true" t="shared" si="0" ref="C5:O5">C6+C7</f>
        <v>9941253.78</v>
      </c>
      <c r="D5" s="50">
        <f t="shared" si="0"/>
        <v>10224361.24</v>
      </c>
      <c r="E5" s="50">
        <f t="shared" si="0"/>
        <v>11140287.59</v>
      </c>
      <c r="F5" s="50">
        <f t="shared" si="0"/>
        <v>10700994</v>
      </c>
      <c r="G5" s="50">
        <f t="shared" si="0"/>
        <v>14362335.96</v>
      </c>
      <c r="H5" s="50">
        <f t="shared" si="0"/>
        <v>13746695.7</v>
      </c>
      <c r="I5" s="50">
        <f t="shared" si="0"/>
        <v>13390000</v>
      </c>
      <c r="J5" s="50">
        <f t="shared" si="0"/>
        <v>14950700</v>
      </c>
      <c r="K5" s="50">
        <f t="shared" si="0"/>
        <v>13380000</v>
      </c>
      <c r="L5" s="50">
        <f t="shared" si="0"/>
        <v>13150000</v>
      </c>
      <c r="M5" s="50">
        <f t="shared" si="0"/>
        <v>13340000</v>
      </c>
      <c r="N5" s="50">
        <f t="shared" si="0"/>
        <v>13450000</v>
      </c>
      <c r="O5" s="50">
        <f t="shared" si="0"/>
        <v>13600000</v>
      </c>
      <c r="P5" s="50">
        <f>P6+P7</f>
        <v>13750000</v>
      </c>
      <c r="Q5" s="32"/>
      <c r="R5" s="32"/>
      <c r="S5" s="32"/>
      <c r="T5" s="32"/>
    </row>
    <row r="6" spans="2:16" ht="20.25" customHeight="1" thickTop="1">
      <c r="B6" s="23" t="s">
        <v>14</v>
      </c>
      <c r="C6" s="44">
        <v>9233513.91</v>
      </c>
      <c r="D6" s="10">
        <v>9913954.26</v>
      </c>
      <c r="E6" s="11">
        <v>10423030.47</v>
      </c>
      <c r="F6" s="10">
        <v>10302424</v>
      </c>
      <c r="G6" s="10">
        <v>12159741.5</v>
      </c>
      <c r="H6" s="12">
        <v>13006695.7</v>
      </c>
      <c r="I6" s="12">
        <v>13090000</v>
      </c>
      <c r="J6" s="12">
        <v>13050700</v>
      </c>
      <c r="K6" s="12">
        <v>13080000</v>
      </c>
      <c r="L6" s="12">
        <v>13050000</v>
      </c>
      <c r="M6" s="12">
        <v>13240000</v>
      </c>
      <c r="N6" s="12">
        <v>13400000</v>
      </c>
      <c r="O6" s="12">
        <v>13550000</v>
      </c>
      <c r="P6" s="12">
        <v>13750000</v>
      </c>
    </row>
    <row r="7" spans="2:16" ht="22.5" customHeight="1">
      <c r="B7" s="24" t="s">
        <v>15</v>
      </c>
      <c r="C7" s="44">
        <v>707739.87</v>
      </c>
      <c r="D7" s="12">
        <v>310406.98</v>
      </c>
      <c r="E7" s="13">
        <v>717257.12</v>
      </c>
      <c r="F7" s="12">
        <v>398570</v>
      </c>
      <c r="G7" s="12">
        <v>2202594.46</v>
      </c>
      <c r="H7" s="12">
        <v>740000</v>
      </c>
      <c r="I7" s="12">
        <v>300000</v>
      </c>
      <c r="J7" s="12">
        <v>1900000</v>
      </c>
      <c r="K7" s="12">
        <v>300000</v>
      </c>
      <c r="L7" s="12">
        <v>100000</v>
      </c>
      <c r="M7" s="12">
        <v>100000</v>
      </c>
      <c r="N7" s="12">
        <v>50000</v>
      </c>
      <c r="O7" s="12">
        <v>50000</v>
      </c>
      <c r="P7" s="12">
        <v>0</v>
      </c>
    </row>
    <row r="8" spans="2:16" ht="20.25" customHeight="1" thickBot="1">
      <c r="B8" s="25" t="s">
        <v>16</v>
      </c>
      <c r="C8" s="14">
        <v>536860.87</v>
      </c>
      <c r="D8" s="15">
        <v>310406.98</v>
      </c>
      <c r="E8" s="15">
        <v>640257.12</v>
      </c>
      <c r="F8" s="15">
        <v>127545</v>
      </c>
      <c r="G8" s="15">
        <v>1000000</v>
      </c>
      <c r="H8" s="15">
        <v>700000</v>
      </c>
      <c r="I8" s="15">
        <v>300000</v>
      </c>
      <c r="J8" s="15">
        <v>300000</v>
      </c>
      <c r="K8" s="15">
        <v>300000</v>
      </c>
      <c r="L8" s="15">
        <v>100000</v>
      </c>
      <c r="M8" s="15">
        <v>100000</v>
      </c>
      <c r="N8" s="15">
        <v>50000</v>
      </c>
      <c r="O8" s="15">
        <v>50000</v>
      </c>
      <c r="P8" s="15">
        <v>0</v>
      </c>
    </row>
    <row r="9" spans="2:16" ht="25.5" customHeight="1" thickBot="1">
      <c r="B9" s="22" t="s">
        <v>17</v>
      </c>
      <c r="C9" s="51">
        <f aca="true" t="shared" si="1" ref="C9:O9">C10+C11</f>
        <v>9875371.299999999</v>
      </c>
      <c r="D9" s="51">
        <f t="shared" si="1"/>
        <v>10660686.65</v>
      </c>
      <c r="E9" s="51">
        <f t="shared" si="1"/>
        <v>12113627.09</v>
      </c>
      <c r="F9" s="51">
        <f t="shared" si="1"/>
        <v>11801045</v>
      </c>
      <c r="G9" s="51">
        <f t="shared" si="1"/>
        <v>15157335.96</v>
      </c>
      <c r="H9" s="51">
        <f>H10+H11</f>
        <v>13451695.7</v>
      </c>
      <c r="I9" s="51">
        <f t="shared" si="1"/>
        <v>12490000</v>
      </c>
      <c r="J9" s="51">
        <f t="shared" si="1"/>
        <v>13850700</v>
      </c>
      <c r="K9" s="51">
        <f t="shared" si="1"/>
        <v>12180000</v>
      </c>
      <c r="L9" s="51">
        <f t="shared" si="1"/>
        <v>12250000</v>
      </c>
      <c r="M9" s="51">
        <f t="shared" si="1"/>
        <v>12240000</v>
      </c>
      <c r="N9" s="51">
        <f t="shared" si="1"/>
        <v>12300000</v>
      </c>
      <c r="O9" s="51">
        <f t="shared" si="1"/>
        <v>12200000</v>
      </c>
      <c r="P9" s="51">
        <f>P10+P11</f>
        <v>12500000</v>
      </c>
    </row>
    <row r="10" spans="2:16" ht="21" customHeight="1" thickTop="1">
      <c r="B10" s="23" t="s">
        <v>18</v>
      </c>
      <c r="C10" s="44">
        <v>9305519.1</v>
      </c>
      <c r="D10" s="9">
        <v>10252886.92</v>
      </c>
      <c r="E10" s="10">
        <v>10991770.89</v>
      </c>
      <c r="F10" s="10">
        <v>11066179</v>
      </c>
      <c r="G10" s="10">
        <v>11828170.96</v>
      </c>
      <c r="H10" s="12">
        <v>12658695.7</v>
      </c>
      <c r="I10" s="12">
        <v>11590000</v>
      </c>
      <c r="J10" s="12">
        <v>11850700</v>
      </c>
      <c r="K10" s="12">
        <v>11380000</v>
      </c>
      <c r="L10" s="12">
        <v>11450000</v>
      </c>
      <c r="M10" s="12">
        <v>11240000</v>
      </c>
      <c r="N10" s="12">
        <v>11300000</v>
      </c>
      <c r="O10" s="12">
        <v>11400000</v>
      </c>
      <c r="P10" s="12">
        <v>11700000</v>
      </c>
    </row>
    <row r="11" spans="2:16" ht="19.5" customHeight="1" thickBot="1">
      <c r="B11" s="25" t="s">
        <v>19</v>
      </c>
      <c r="C11" s="14">
        <v>569852.2</v>
      </c>
      <c r="D11" s="14">
        <v>407799.73</v>
      </c>
      <c r="E11" s="12">
        <v>1121856.2</v>
      </c>
      <c r="F11" s="15">
        <v>734866</v>
      </c>
      <c r="G11" s="15">
        <v>3329165</v>
      </c>
      <c r="H11" s="15">
        <v>793000</v>
      </c>
      <c r="I11" s="15">
        <v>900000</v>
      </c>
      <c r="J11" s="15">
        <v>2000000</v>
      </c>
      <c r="K11" s="15">
        <v>800000</v>
      </c>
      <c r="L11" s="15">
        <v>800000</v>
      </c>
      <c r="M11" s="15">
        <v>1000000</v>
      </c>
      <c r="N11" s="15">
        <v>1000000</v>
      </c>
      <c r="O11" s="15">
        <v>800000</v>
      </c>
      <c r="P11" s="15">
        <v>800000</v>
      </c>
    </row>
    <row r="12" spans="2:16" ht="19.5" customHeight="1" thickBot="1">
      <c r="B12" s="26" t="s">
        <v>20</v>
      </c>
      <c r="C12" s="52">
        <f aca="true" t="shared" si="2" ref="C12:O12">C5-C9</f>
        <v>65882.48000000045</v>
      </c>
      <c r="D12" s="52">
        <f t="shared" si="2"/>
        <v>-436325.41000000015</v>
      </c>
      <c r="E12" s="52">
        <f t="shared" si="2"/>
        <v>-973339.5</v>
      </c>
      <c r="F12" s="52">
        <f t="shared" si="2"/>
        <v>-1100051</v>
      </c>
      <c r="G12" s="52">
        <f t="shared" si="2"/>
        <v>-795000</v>
      </c>
      <c r="H12" s="52">
        <f t="shared" si="2"/>
        <v>295000</v>
      </c>
      <c r="I12" s="52">
        <f t="shared" si="2"/>
        <v>900000</v>
      </c>
      <c r="J12" s="52">
        <f t="shared" si="2"/>
        <v>1100000</v>
      </c>
      <c r="K12" s="52">
        <f t="shared" si="2"/>
        <v>1200000</v>
      </c>
      <c r="L12" s="52">
        <f t="shared" si="2"/>
        <v>900000</v>
      </c>
      <c r="M12" s="52">
        <f t="shared" si="2"/>
        <v>1100000</v>
      </c>
      <c r="N12" s="52">
        <f t="shared" si="2"/>
        <v>1150000</v>
      </c>
      <c r="O12" s="52">
        <f t="shared" si="2"/>
        <v>1400000</v>
      </c>
      <c r="P12" s="52">
        <f>P5-P9</f>
        <v>1250000</v>
      </c>
    </row>
    <row r="13" spans="2:16" ht="16.5" customHeight="1" thickBot="1" thickTop="1">
      <c r="B13" s="27" t="s">
        <v>21</v>
      </c>
      <c r="C13" s="51">
        <f aca="true" t="shared" si="3" ref="C13:O13">C14-C24</f>
        <v>199999.51</v>
      </c>
      <c r="D13" s="51">
        <f t="shared" si="3"/>
        <v>436325.41000000003</v>
      </c>
      <c r="E13" s="51">
        <f t="shared" si="3"/>
        <v>1300000</v>
      </c>
      <c r="F13" s="51">
        <f t="shared" si="3"/>
        <v>1100051</v>
      </c>
      <c r="G13" s="51">
        <f t="shared" si="3"/>
        <v>850000</v>
      </c>
      <c r="H13" s="51">
        <f t="shared" si="3"/>
        <v>-295000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-260000</v>
      </c>
      <c r="O13" s="51">
        <f t="shared" si="3"/>
        <v>-300000</v>
      </c>
      <c r="P13" s="51">
        <f>P14-P24</f>
        <v>-300000</v>
      </c>
    </row>
    <row r="14" spans="2:16" ht="21.75" customHeight="1" thickTop="1">
      <c r="B14" s="28" t="s">
        <v>22</v>
      </c>
      <c r="C14" s="43">
        <f aca="true" t="shared" si="4" ref="C14:O14">C15+C17+C19+C20+C21+C22+C23</f>
        <v>1047740</v>
      </c>
      <c r="D14" s="43">
        <f t="shared" si="4"/>
        <v>1328701.3</v>
      </c>
      <c r="E14" s="43">
        <f t="shared" si="4"/>
        <v>2262380</v>
      </c>
      <c r="F14" s="43">
        <f t="shared" si="4"/>
        <v>2207431</v>
      </c>
      <c r="G14" s="43">
        <f t="shared" si="4"/>
        <v>2621916</v>
      </c>
      <c r="H14" s="43">
        <f t="shared" si="4"/>
        <v>800000</v>
      </c>
      <c r="I14" s="43">
        <f t="shared" si="4"/>
        <v>860000</v>
      </c>
      <c r="J14" s="43">
        <f t="shared" si="4"/>
        <v>900000</v>
      </c>
      <c r="K14" s="43">
        <f t="shared" si="4"/>
        <v>1100000</v>
      </c>
      <c r="L14" s="43">
        <f t="shared" si="4"/>
        <v>1200000</v>
      </c>
      <c r="M14" s="43">
        <f t="shared" si="4"/>
        <v>900000</v>
      </c>
      <c r="N14" s="43">
        <f t="shared" si="4"/>
        <v>550000</v>
      </c>
      <c r="O14" s="43">
        <f t="shared" si="4"/>
        <v>700000</v>
      </c>
      <c r="P14" s="43">
        <f>P15+P17+P19+P20+P21+P22+P23</f>
        <v>350000</v>
      </c>
    </row>
    <row r="15" spans="2:16" ht="18.75" customHeight="1">
      <c r="B15" s="24" t="s">
        <v>23</v>
      </c>
      <c r="C15" s="44">
        <v>1047740</v>
      </c>
      <c r="D15" s="12">
        <v>1062380</v>
      </c>
      <c r="E15" s="12">
        <v>2262380</v>
      </c>
      <c r="F15" s="12">
        <v>1800000</v>
      </c>
      <c r="G15" s="12">
        <v>2621916</v>
      </c>
      <c r="H15" s="12">
        <v>800000</v>
      </c>
      <c r="I15" s="12">
        <v>860000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2:16" ht="25.5" customHeight="1">
      <c r="B16" s="24" t="s">
        <v>24</v>
      </c>
      <c r="C16" s="44">
        <v>0</v>
      </c>
      <c r="D16" s="12"/>
      <c r="E16" s="12"/>
      <c r="F16" s="12"/>
      <c r="G16" s="12">
        <v>1051916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8.75" customHeight="1">
      <c r="B17" s="24" t="s">
        <v>25</v>
      </c>
      <c r="C17" s="4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21" customHeight="1">
      <c r="B18" s="24" t="s">
        <v>26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ht="18" customHeight="1">
      <c r="B19" s="24" t="s">
        <v>27</v>
      </c>
      <c r="C19" s="4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ht="18.75" customHeight="1">
      <c r="B20" s="24" t="s">
        <v>28</v>
      </c>
      <c r="C20" s="4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ht="17.25" customHeight="1">
      <c r="B21" s="24" t="s">
        <v>29</v>
      </c>
      <c r="C21" s="44"/>
      <c r="D21" s="12"/>
      <c r="E21" s="12"/>
      <c r="F21" s="12"/>
      <c r="G21" s="12"/>
      <c r="H21" s="12"/>
      <c r="I21" s="12"/>
      <c r="J21" s="12">
        <v>900000</v>
      </c>
      <c r="K21" s="12">
        <v>1100000</v>
      </c>
      <c r="L21" s="12">
        <v>1200000</v>
      </c>
      <c r="M21" s="12">
        <v>900000</v>
      </c>
      <c r="N21" s="12">
        <v>550000</v>
      </c>
      <c r="O21" s="12">
        <v>700000</v>
      </c>
      <c r="P21" s="12">
        <v>350000</v>
      </c>
    </row>
    <row r="22" spans="2:16" ht="15" customHeight="1">
      <c r="B22" s="24" t="s">
        <v>30</v>
      </c>
      <c r="C22" s="44"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ht="15.75" customHeight="1" thickBot="1">
      <c r="B23" s="29" t="s">
        <v>31</v>
      </c>
      <c r="C23" s="44"/>
      <c r="D23" s="16">
        <v>266321.3</v>
      </c>
      <c r="E23" s="16"/>
      <c r="F23" s="16">
        <v>407431</v>
      </c>
      <c r="G23" s="16"/>
      <c r="H23" s="12"/>
      <c r="I23" s="12"/>
      <c r="J23" s="12"/>
      <c r="K23" s="12"/>
      <c r="L23" s="12"/>
      <c r="M23" s="12"/>
      <c r="N23" s="12"/>
      <c r="O23" s="12"/>
      <c r="P23" s="12"/>
    </row>
    <row r="24" spans="2:16" ht="24.75" customHeight="1" thickBot="1" thickTop="1">
      <c r="B24" s="27" t="s">
        <v>32</v>
      </c>
      <c r="C24" s="43">
        <f aca="true" t="shared" si="5" ref="C24:O24">C25+C27+C29+C30</f>
        <v>847740.49</v>
      </c>
      <c r="D24" s="43">
        <f t="shared" si="5"/>
        <v>892375.89</v>
      </c>
      <c r="E24" s="43">
        <f t="shared" si="5"/>
        <v>962380</v>
      </c>
      <c r="F24" s="43">
        <f t="shared" si="5"/>
        <v>1107380</v>
      </c>
      <c r="G24" s="43">
        <f t="shared" si="5"/>
        <v>1771916</v>
      </c>
      <c r="H24" s="43">
        <f t="shared" si="5"/>
        <v>1095000</v>
      </c>
      <c r="I24" s="43">
        <f t="shared" si="5"/>
        <v>860000</v>
      </c>
      <c r="J24" s="43">
        <f t="shared" si="5"/>
        <v>900000</v>
      </c>
      <c r="K24" s="43">
        <f t="shared" si="5"/>
        <v>1100000</v>
      </c>
      <c r="L24" s="43">
        <f t="shared" si="5"/>
        <v>1200000</v>
      </c>
      <c r="M24" s="43">
        <f t="shared" si="5"/>
        <v>900000</v>
      </c>
      <c r="N24" s="43">
        <f t="shared" si="5"/>
        <v>810000</v>
      </c>
      <c r="O24" s="43">
        <f t="shared" si="5"/>
        <v>1000000</v>
      </c>
      <c r="P24" s="43">
        <f>P25+P27+P29+P30</f>
        <v>650000</v>
      </c>
    </row>
    <row r="25" spans="2:16" ht="22.5" customHeight="1" thickTop="1">
      <c r="B25" s="23" t="s">
        <v>33</v>
      </c>
      <c r="C25" s="44">
        <v>847740.49</v>
      </c>
      <c r="D25" s="10">
        <v>892375.89</v>
      </c>
      <c r="E25" s="10">
        <v>962380</v>
      </c>
      <c r="F25" s="10">
        <v>1107380</v>
      </c>
      <c r="G25" s="10">
        <v>1771916</v>
      </c>
      <c r="H25" s="45">
        <v>1095000</v>
      </c>
      <c r="I25" s="45">
        <v>860000</v>
      </c>
      <c r="J25" s="45">
        <v>900000</v>
      </c>
      <c r="K25" s="45">
        <v>1100000</v>
      </c>
      <c r="L25" s="45">
        <v>1200000</v>
      </c>
      <c r="M25" s="45">
        <v>900000</v>
      </c>
      <c r="N25" s="45">
        <v>810000</v>
      </c>
      <c r="O25" s="45">
        <v>1000000</v>
      </c>
      <c r="P25" s="45">
        <v>650000</v>
      </c>
    </row>
    <row r="26" spans="2:16" ht="24" customHeight="1">
      <c r="B26" s="24" t="s">
        <v>34</v>
      </c>
      <c r="C26" s="44">
        <v>0</v>
      </c>
      <c r="D26" s="12"/>
      <c r="E26" s="12"/>
      <c r="F26" s="12"/>
      <c r="G26" s="12">
        <v>1051916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17.25" customHeight="1">
      <c r="B27" s="24" t="s">
        <v>35</v>
      </c>
      <c r="C27" s="4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25.5" customHeight="1">
      <c r="B28" s="24" t="s">
        <v>36</v>
      </c>
      <c r="C28" s="4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5.75" customHeight="1">
      <c r="B29" s="24" t="s">
        <v>37</v>
      </c>
      <c r="C29" s="4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20.25" customHeight="1" thickBot="1">
      <c r="B30" s="25" t="s">
        <v>38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ht="13.5" customHeight="1" thickBot="1">
      <c r="B31" s="30" t="s">
        <v>39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2:16" ht="15" customHeight="1" thickBot="1">
      <c r="B32" s="22" t="s">
        <v>40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2:16" ht="23.25" customHeight="1" thickTop="1">
      <c r="B33" s="23" t="s">
        <v>41</v>
      </c>
      <c r="C33" s="4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38.25" customHeight="1" thickBot="1">
      <c r="B34" s="29" t="s">
        <v>42</v>
      </c>
      <c r="C34" s="4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2:16" ht="28.5" customHeight="1" thickBot="1" thickTop="1">
      <c r="B35" s="27" t="s">
        <v>43</v>
      </c>
      <c r="C35" s="51">
        <f aca="true" t="shared" si="6" ref="C35:O35">C36+C37+C38+C39+C40+C41</f>
        <v>1010496.79</v>
      </c>
      <c r="D35" s="51">
        <f t="shared" si="6"/>
        <v>1131970.72</v>
      </c>
      <c r="E35" s="51">
        <f t="shared" si="6"/>
        <v>1253714.66</v>
      </c>
      <c r="F35" s="51">
        <f t="shared" si="6"/>
        <v>1383910</v>
      </c>
      <c r="G35" s="51">
        <f t="shared" si="6"/>
        <v>1090000</v>
      </c>
      <c r="H35" s="51">
        <f t="shared" si="6"/>
        <v>1445000</v>
      </c>
      <c r="I35" s="51">
        <f t="shared" si="6"/>
        <v>1150000</v>
      </c>
      <c r="J35" s="51">
        <f t="shared" si="6"/>
        <v>1170000</v>
      </c>
      <c r="K35" s="51">
        <f t="shared" si="6"/>
        <v>1330000</v>
      </c>
      <c r="L35" s="51">
        <f t="shared" si="6"/>
        <v>1410000</v>
      </c>
      <c r="M35" s="51">
        <f t="shared" si="6"/>
        <v>1080000</v>
      </c>
      <c r="N35" s="51">
        <f t="shared" si="6"/>
        <v>960000</v>
      </c>
      <c r="O35" s="51">
        <f t="shared" si="6"/>
        <v>1120000</v>
      </c>
      <c r="P35" s="51">
        <f>P36+P37+P38+P39+P40+P41</f>
        <v>770000</v>
      </c>
    </row>
    <row r="36" spans="2:16" ht="19.5" customHeight="1" thickTop="1">
      <c r="B36" s="23" t="s">
        <v>44</v>
      </c>
      <c r="C36" s="17">
        <f aca="true" t="shared" si="7" ref="C36:O36">C25-C26</f>
        <v>847740.49</v>
      </c>
      <c r="D36" s="17">
        <f t="shared" si="7"/>
        <v>892375.89</v>
      </c>
      <c r="E36" s="17">
        <f t="shared" si="7"/>
        <v>962380</v>
      </c>
      <c r="F36" s="17">
        <f t="shared" si="7"/>
        <v>1107380</v>
      </c>
      <c r="G36" s="17">
        <v>720000</v>
      </c>
      <c r="H36" s="17">
        <f t="shared" si="7"/>
        <v>1095000</v>
      </c>
      <c r="I36" s="17">
        <f t="shared" si="7"/>
        <v>860000</v>
      </c>
      <c r="J36" s="17">
        <f t="shared" si="7"/>
        <v>900000</v>
      </c>
      <c r="K36" s="17">
        <v>1100000</v>
      </c>
      <c r="L36" s="17">
        <f t="shared" si="7"/>
        <v>1200000</v>
      </c>
      <c r="M36" s="17">
        <v>900000</v>
      </c>
      <c r="N36" s="17">
        <f t="shared" si="7"/>
        <v>810000</v>
      </c>
      <c r="O36" s="17">
        <f t="shared" si="7"/>
        <v>1000000</v>
      </c>
      <c r="P36" s="17">
        <f>P25-P26</f>
        <v>650000</v>
      </c>
    </row>
    <row r="37" spans="2:16" ht="15.75" customHeight="1">
      <c r="B37" s="24" t="s">
        <v>45</v>
      </c>
      <c r="C37" s="44">
        <v>162756.3</v>
      </c>
      <c r="D37" s="12">
        <v>239594.83</v>
      </c>
      <c r="E37" s="12">
        <v>291334.66</v>
      </c>
      <c r="F37" s="12">
        <v>276530</v>
      </c>
      <c r="G37" s="12">
        <v>370000</v>
      </c>
      <c r="H37" s="12">
        <v>350000</v>
      </c>
      <c r="I37" s="12">
        <v>290000</v>
      </c>
      <c r="J37" s="12">
        <v>270000</v>
      </c>
      <c r="K37" s="12">
        <v>230000</v>
      </c>
      <c r="L37" s="12">
        <v>210000</v>
      </c>
      <c r="M37" s="12">
        <v>180000</v>
      </c>
      <c r="N37" s="12">
        <v>150000</v>
      </c>
      <c r="O37" s="12">
        <v>120000</v>
      </c>
      <c r="P37" s="12">
        <v>120000</v>
      </c>
    </row>
    <row r="38" spans="2:16" ht="13.5" customHeight="1">
      <c r="B38" s="24" t="s">
        <v>46</v>
      </c>
      <c r="C38" s="17">
        <f aca="true" t="shared" si="8" ref="C38:O38">C27-C28</f>
        <v>0</v>
      </c>
      <c r="D38" s="17">
        <f t="shared" si="8"/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7">
        <f t="shared" si="8"/>
        <v>0</v>
      </c>
      <c r="J38" s="17">
        <f t="shared" si="8"/>
        <v>0</v>
      </c>
      <c r="K38" s="17">
        <f t="shared" si="8"/>
        <v>0</v>
      </c>
      <c r="L38" s="17">
        <f t="shared" si="8"/>
        <v>0</v>
      </c>
      <c r="M38" s="17">
        <f t="shared" si="8"/>
        <v>0</v>
      </c>
      <c r="N38" s="17">
        <f t="shared" si="8"/>
        <v>0</v>
      </c>
      <c r="O38" s="17">
        <f t="shared" si="8"/>
        <v>0</v>
      </c>
      <c r="P38" s="17">
        <f>P27-P28</f>
        <v>0</v>
      </c>
    </row>
    <row r="39" spans="2:16" ht="15" customHeight="1">
      <c r="B39" s="24" t="s">
        <v>47</v>
      </c>
      <c r="C39" s="4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33" customHeight="1">
      <c r="B40" s="24" t="s">
        <v>48</v>
      </c>
      <c r="C40" s="17">
        <f aca="true" t="shared" si="9" ref="C40:O40">C33-C34</f>
        <v>0</v>
      </c>
      <c r="D40" s="17"/>
      <c r="E40" s="17"/>
      <c r="F40" s="17"/>
      <c r="G40" s="17"/>
      <c r="H40" s="17">
        <f t="shared" si="9"/>
        <v>0</v>
      </c>
      <c r="I40" s="17">
        <f t="shared" si="9"/>
        <v>0</v>
      </c>
      <c r="J40" s="17">
        <f t="shared" si="9"/>
        <v>0</v>
      </c>
      <c r="K40" s="17">
        <f t="shared" si="9"/>
        <v>0</v>
      </c>
      <c r="L40" s="17">
        <f t="shared" si="9"/>
        <v>0</v>
      </c>
      <c r="M40" s="17">
        <f t="shared" si="9"/>
        <v>0</v>
      </c>
      <c r="N40" s="17">
        <f t="shared" si="9"/>
        <v>0</v>
      </c>
      <c r="O40" s="17">
        <f t="shared" si="9"/>
        <v>0</v>
      </c>
      <c r="P40" s="17">
        <f>P33-P34</f>
        <v>0</v>
      </c>
    </row>
    <row r="41" spans="2:16" ht="28.5" customHeight="1" thickBot="1">
      <c r="B41" s="25" t="s">
        <v>49</v>
      </c>
      <c r="C41" s="4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7.25" customHeight="1" thickBot="1">
      <c r="B42" s="26" t="s">
        <v>67</v>
      </c>
      <c r="C42" s="55">
        <f aca="true" t="shared" si="10" ref="C42:O42">C35/C5</f>
        <v>0.1016468156192669</v>
      </c>
      <c r="D42" s="55">
        <f t="shared" si="10"/>
        <v>0.11071309917840891</v>
      </c>
      <c r="E42" s="55">
        <f t="shared" si="10"/>
        <v>0.11253880565214384</v>
      </c>
      <c r="F42" s="55">
        <f t="shared" si="10"/>
        <v>0.12932536921336465</v>
      </c>
      <c r="G42" s="55">
        <f t="shared" si="10"/>
        <v>0.07589294687408217</v>
      </c>
      <c r="H42" s="55">
        <f t="shared" si="10"/>
        <v>0.10511616984436487</v>
      </c>
      <c r="I42" s="55">
        <f t="shared" si="10"/>
        <v>0.08588498879761015</v>
      </c>
      <c r="J42" s="55">
        <f t="shared" si="10"/>
        <v>0.07825720534824457</v>
      </c>
      <c r="K42" s="55">
        <f t="shared" si="10"/>
        <v>0.09940209267563528</v>
      </c>
      <c r="L42" s="55">
        <f t="shared" si="10"/>
        <v>0.10722433460076046</v>
      </c>
      <c r="M42" s="55">
        <f t="shared" si="10"/>
        <v>0.08095952023988005</v>
      </c>
      <c r="N42" s="55">
        <f t="shared" si="10"/>
        <v>0.07137546468401487</v>
      </c>
      <c r="O42" s="55">
        <f t="shared" si="10"/>
        <v>0.08235294117647059</v>
      </c>
      <c r="P42" s="55">
        <f>P35/P5</f>
        <v>0.056</v>
      </c>
    </row>
    <row r="43" spans="2:16" ht="17.25" customHeight="1" thickBot="1" thickTop="1">
      <c r="B43" s="27" t="s">
        <v>51</v>
      </c>
      <c r="C43" s="51">
        <f aca="true" t="shared" si="11" ref="C43:H43">C44+C46+C48+C49</f>
        <v>4053429.89</v>
      </c>
      <c r="D43" s="51">
        <f t="shared" si="11"/>
        <v>4223434</v>
      </c>
      <c r="E43" s="51">
        <f t="shared" si="11"/>
        <v>5487033</v>
      </c>
      <c r="F43" s="51">
        <f t="shared" si="11"/>
        <v>6725656</v>
      </c>
      <c r="G43" s="51">
        <f t="shared" si="11"/>
        <v>6855000</v>
      </c>
      <c r="H43" s="51">
        <f t="shared" si="11"/>
        <v>6560000</v>
      </c>
      <c r="I43" s="51">
        <v>6560000</v>
      </c>
      <c r="J43" s="51">
        <v>5660000</v>
      </c>
      <c r="K43" s="51">
        <v>4560000</v>
      </c>
      <c r="L43" s="51">
        <v>3360000</v>
      </c>
      <c r="M43" s="51">
        <v>2460000</v>
      </c>
      <c r="N43" s="51">
        <v>1650000</v>
      </c>
      <c r="O43" s="51">
        <v>650000</v>
      </c>
      <c r="P43" s="51">
        <v>0</v>
      </c>
    </row>
    <row r="44" spans="2:16" ht="16.5" customHeight="1" thickTop="1">
      <c r="B44" s="23" t="s">
        <v>52</v>
      </c>
      <c r="C44" s="44"/>
      <c r="D44" s="19">
        <f aca="true" t="shared" si="12" ref="D44:O45">C44+D17-D27</f>
        <v>0</v>
      </c>
      <c r="E44" s="19">
        <f t="shared" si="12"/>
        <v>0</v>
      </c>
      <c r="F44" s="19">
        <f t="shared" si="12"/>
        <v>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0</v>
      </c>
      <c r="N44" s="19">
        <f t="shared" si="12"/>
        <v>0</v>
      </c>
      <c r="O44" s="19">
        <f t="shared" si="12"/>
        <v>0</v>
      </c>
      <c r="P44" s="19">
        <f>O44+P17-P27</f>
        <v>0</v>
      </c>
    </row>
    <row r="45" spans="2:16" ht="21" customHeight="1">
      <c r="B45" s="24" t="s">
        <v>53</v>
      </c>
      <c r="C45" s="44"/>
      <c r="D45" s="19">
        <f t="shared" si="12"/>
        <v>0</v>
      </c>
      <c r="E45" s="19">
        <f t="shared" si="12"/>
        <v>0</v>
      </c>
      <c r="F45" s="19">
        <f t="shared" si="12"/>
        <v>0</v>
      </c>
      <c r="G45" s="19">
        <f t="shared" si="12"/>
        <v>0</v>
      </c>
      <c r="H45" s="19">
        <f t="shared" si="12"/>
        <v>0</v>
      </c>
      <c r="I45" s="19">
        <f t="shared" si="12"/>
        <v>0</v>
      </c>
      <c r="J45" s="19">
        <f t="shared" si="12"/>
        <v>0</v>
      </c>
      <c r="K45" s="19">
        <f t="shared" si="12"/>
        <v>0</v>
      </c>
      <c r="L45" s="19">
        <f t="shared" si="12"/>
        <v>0</v>
      </c>
      <c r="M45" s="19">
        <f t="shared" si="12"/>
        <v>0</v>
      </c>
      <c r="N45" s="19">
        <f t="shared" si="12"/>
        <v>0</v>
      </c>
      <c r="O45" s="19">
        <f t="shared" si="12"/>
        <v>0</v>
      </c>
      <c r="P45" s="19">
        <f>O45+P18-P28</f>
        <v>0</v>
      </c>
    </row>
    <row r="46" spans="2:16" ht="21" customHeight="1">
      <c r="B46" s="24" t="s">
        <v>54</v>
      </c>
      <c r="C46" s="44">
        <v>3842375.89</v>
      </c>
      <c r="D46" s="19">
        <v>4012380</v>
      </c>
      <c r="E46" s="19">
        <v>5312380</v>
      </c>
      <c r="F46" s="19">
        <v>6005000</v>
      </c>
      <c r="G46" s="19">
        <v>6855000</v>
      </c>
      <c r="H46" s="19">
        <f aca="true" t="shared" si="13" ref="H46:O46">G46+H15-H25-H31</f>
        <v>6560000</v>
      </c>
      <c r="I46" s="19">
        <v>6560000</v>
      </c>
      <c r="J46" s="19">
        <v>5660000</v>
      </c>
      <c r="K46" s="19">
        <f t="shared" si="13"/>
        <v>4560000</v>
      </c>
      <c r="L46" s="19">
        <f t="shared" si="13"/>
        <v>3360000</v>
      </c>
      <c r="M46" s="19">
        <f t="shared" si="13"/>
        <v>2460000</v>
      </c>
      <c r="N46" s="19">
        <f t="shared" si="13"/>
        <v>1650000</v>
      </c>
      <c r="O46" s="19">
        <f t="shared" si="13"/>
        <v>650000</v>
      </c>
      <c r="P46" s="19">
        <f>O46+P15-P25-P31</f>
        <v>0</v>
      </c>
    </row>
    <row r="47" spans="2:16" ht="19.5" customHeight="1">
      <c r="B47" s="24" t="s">
        <v>55</v>
      </c>
      <c r="C47" s="44">
        <v>0</v>
      </c>
      <c r="D47" s="19">
        <f aca="true" t="shared" si="14" ref="D47:O47">C47+D16-D26</f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9">
        <f t="shared" si="14"/>
        <v>0</v>
      </c>
      <c r="J47" s="19">
        <f t="shared" si="14"/>
        <v>0</v>
      </c>
      <c r="K47" s="19">
        <f t="shared" si="14"/>
        <v>0</v>
      </c>
      <c r="L47" s="19">
        <f t="shared" si="14"/>
        <v>0</v>
      </c>
      <c r="M47" s="19">
        <f t="shared" si="14"/>
        <v>0</v>
      </c>
      <c r="N47" s="19">
        <f t="shared" si="14"/>
        <v>0</v>
      </c>
      <c r="O47" s="19">
        <f t="shared" si="14"/>
        <v>0</v>
      </c>
      <c r="P47" s="19">
        <f>O47+P16-P26</f>
        <v>0</v>
      </c>
    </row>
    <row r="48" spans="2:16" ht="13.5" customHeight="1">
      <c r="B48" s="24" t="s">
        <v>56</v>
      </c>
      <c r="C48" s="4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2:16" ht="19.5" customHeight="1" thickBot="1">
      <c r="B49" s="25" t="s">
        <v>57</v>
      </c>
      <c r="C49" s="14">
        <v>211054</v>
      </c>
      <c r="D49" s="14">
        <v>211054</v>
      </c>
      <c r="E49" s="21">
        <v>174653</v>
      </c>
      <c r="F49" s="21">
        <v>720656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2:16" ht="20.25" customHeight="1" thickBot="1">
      <c r="B50" s="30" t="s">
        <v>66</v>
      </c>
      <c r="C50" s="55">
        <f aca="true" t="shared" si="15" ref="C50:O50">(C43-C45-C47)/C5</f>
        <v>0.407738297371984</v>
      </c>
      <c r="D50" s="55">
        <f t="shared" si="15"/>
        <v>0.41307558495458635</v>
      </c>
      <c r="E50" s="55">
        <f t="shared" si="15"/>
        <v>0.49253961853959644</v>
      </c>
      <c r="F50" s="55">
        <f t="shared" si="15"/>
        <v>0.628507594715033</v>
      </c>
      <c r="G50" s="55">
        <f t="shared" si="15"/>
        <v>0.4772900466255351</v>
      </c>
      <c r="H50" s="55">
        <f t="shared" si="15"/>
        <v>0.4772055876671512</v>
      </c>
      <c r="I50" s="55">
        <f t="shared" si="15"/>
        <v>0.4899178491411501</v>
      </c>
      <c r="J50" s="55">
        <f t="shared" si="15"/>
        <v>0.37857759168467026</v>
      </c>
      <c r="K50" s="55">
        <f t="shared" si="15"/>
        <v>0.34080717488789236</v>
      </c>
      <c r="L50" s="55">
        <f t="shared" si="15"/>
        <v>0.2555133079847909</v>
      </c>
      <c r="M50" s="55">
        <f t="shared" si="15"/>
        <v>0.18440779610194902</v>
      </c>
      <c r="N50" s="55">
        <f t="shared" si="15"/>
        <v>0.12267657992565056</v>
      </c>
      <c r="O50" s="55">
        <f t="shared" si="15"/>
        <v>0.04779411764705882</v>
      </c>
      <c r="P50" s="55">
        <f>(P43-P45-P47)/P5</f>
        <v>0</v>
      </c>
    </row>
    <row r="51" spans="2:16" ht="27" customHeight="1" thickBot="1">
      <c r="B51" s="30" t="s">
        <v>59</v>
      </c>
      <c r="C51" s="56" t="s">
        <v>60</v>
      </c>
      <c r="D51" s="57" t="s">
        <v>60</v>
      </c>
      <c r="E51" s="57" t="s">
        <v>60</v>
      </c>
      <c r="F51" s="55">
        <f>((E11+E8-E10)/E5+(D6+D8-D10)/D5+(C6+C8-C10)/C5)/3</f>
        <v>-0.26150778625636245</v>
      </c>
      <c r="G51" s="55">
        <f>((F6+F8-F10)/F5+(E11+E8-E10)/E5+(D6+D8-D10)/D5)/3</f>
        <v>-0.29691232703878107</v>
      </c>
      <c r="H51" s="55">
        <f>((G6+G8-G10)/G5+(F6+F8-F10)/F5+(E11+E8-E10)/E5)/3</f>
        <v>-0.2650781124934783</v>
      </c>
      <c r="I51" s="55">
        <f aca="true" t="shared" si="16" ref="I51:P51">((H6+H8-H10)/H5+(G6+G8-G10)/G5+(F6+F8-F10)/F5)/3</f>
        <v>0.03649860625184952</v>
      </c>
      <c r="J51" s="55">
        <f t="shared" si="16"/>
        <v>0.10112595077606329</v>
      </c>
      <c r="K51" s="55">
        <f t="shared" si="16"/>
        <v>0.10366497699482065</v>
      </c>
      <c r="L51" s="55">
        <f t="shared" si="16"/>
        <v>0.1280784198852156</v>
      </c>
      <c r="M51" s="55">
        <f t="shared" si="16"/>
        <v>0.12636138269252406</v>
      </c>
      <c r="N51" s="55">
        <f t="shared" si="16"/>
        <v>0.1453918956621424</v>
      </c>
      <c r="O51" s="55">
        <f t="shared" si="16"/>
        <v>0.14885005233682932</v>
      </c>
      <c r="P51" s="55">
        <f t="shared" si="16"/>
        <v>0.15967909878430564</v>
      </c>
    </row>
    <row r="52" spans="2:16" ht="21" customHeight="1" thickBot="1">
      <c r="B52" s="31" t="s">
        <v>61</v>
      </c>
      <c r="C52" s="58" t="s">
        <v>60</v>
      </c>
      <c r="D52" s="59" t="s">
        <v>60</v>
      </c>
      <c r="E52" s="59" t="s">
        <v>60</v>
      </c>
      <c r="F52" s="59" t="str">
        <f aca="true" t="shared" si="17" ref="F52:P52">IF(F42&lt;=F51,"TAK","NIE")</f>
        <v>NIE</v>
      </c>
      <c r="G52" s="59" t="str">
        <f t="shared" si="17"/>
        <v>NIE</v>
      </c>
      <c r="H52" s="59" t="str">
        <f t="shared" si="17"/>
        <v>NIE</v>
      </c>
      <c r="I52" s="59" t="str">
        <f t="shared" si="17"/>
        <v>NIE</v>
      </c>
      <c r="J52" s="59" t="str">
        <f t="shared" si="17"/>
        <v>TAK</v>
      </c>
      <c r="K52" s="59" t="str">
        <f t="shared" si="17"/>
        <v>TAK</v>
      </c>
      <c r="L52" s="59" t="str">
        <f t="shared" si="17"/>
        <v>TAK</v>
      </c>
      <c r="M52" s="59" t="str">
        <f t="shared" si="17"/>
        <v>TAK</v>
      </c>
      <c r="N52" s="59" t="str">
        <f t="shared" si="17"/>
        <v>TAK</v>
      </c>
      <c r="O52" s="59" t="str">
        <f t="shared" si="17"/>
        <v>TAK</v>
      </c>
      <c r="P52" s="59" t="str">
        <f t="shared" si="17"/>
        <v>TAK</v>
      </c>
    </row>
    <row r="53" spans="3:9" ht="13.5" thickTop="1">
      <c r="C53" s="4"/>
      <c r="D53" s="3"/>
      <c r="E53" s="3"/>
      <c r="F53" s="3"/>
      <c r="G53" s="3"/>
      <c r="H53" s="3"/>
      <c r="I53" s="3"/>
    </row>
  </sheetData>
  <sheetProtection selectLockedCells="1" selectUnlockedCells="1"/>
  <mergeCells count="1">
    <mergeCell ref="B2:K2"/>
  </mergeCells>
  <printOptions/>
  <pageMargins left="0.4724409448818898" right="0.2362204724409449" top="0.31496062992125984" bottom="0.5511811023622047" header="0.2362204724409449" footer="0.35433070866141736"/>
  <pageSetup horizontalDpi="600" verticalDpi="6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Twoja nazwa użytkownika</cp:lastModifiedBy>
  <cp:lastPrinted>2012-03-01T08:35:10Z</cp:lastPrinted>
  <dcterms:created xsi:type="dcterms:W3CDTF">2010-10-09T21:31:08Z</dcterms:created>
  <dcterms:modified xsi:type="dcterms:W3CDTF">2012-03-01T08:36:58Z</dcterms:modified>
  <cp:category/>
  <cp:version/>
  <cp:contentType/>
  <cp:contentStatus/>
</cp:coreProperties>
</file>