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4"/>
  </bookViews>
  <sheets>
    <sheet name="1" sheetId="1" r:id="rId1"/>
    <sheet name="2" sheetId="2" r:id="rId2"/>
    <sheet name="3" sheetId="3" r:id="rId3"/>
    <sheet name="4 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1a" sheetId="12" r:id="rId12"/>
    <sheet name="14" sheetId="13" r:id="rId13"/>
    <sheet name="12" sheetId="14" r:id="rId14"/>
  </sheets>
  <definedNames/>
  <calcPr fullCalcOnLoad="1"/>
</workbook>
</file>

<file path=xl/sharedStrings.xml><?xml version="1.0" encoding="utf-8"?>
<sst xmlns="http://schemas.openxmlformats.org/spreadsheetml/2006/main" count="1629" uniqueCount="677">
  <si>
    <t>Plan dochodów budżetu gminy na 2011 r.</t>
  </si>
  <si>
    <t>w  złotych</t>
  </si>
  <si>
    <t>Dział</t>
  </si>
  <si>
    <t>Rozdział</t>
  </si>
  <si>
    <t>§</t>
  </si>
  <si>
    <t>Treść</t>
  </si>
  <si>
    <t>Plan
2011 r.</t>
  </si>
  <si>
    <t>z tego</t>
  </si>
  <si>
    <t>bieżące</t>
  </si>
  <si>
    <t>majątkowe</t>
  </si>
  <si>
    <t>010</t>
  </si>
  <si>
    <t>Rolnictwo i łowiectwo</t>
  </si>
  <si>
    <t>01010</t>
  </si>
  <si>
    <t>Infrastruktura wodociągowa</t>
  </si>
  <si>
    <t>0970</t>
  </si>
  <si>
    <t>Wpływy z różnych dochodów</t>
  </si>
  <si>
    <t>01095</t>
  </si>
  <si>
    <t>2010</t>
  </si>
  <si>
    <t>Dotacje celowe otrzymane z budżetu państwa na realizację zadań bieżących z zakresu administracji rządowej</t>
  </si>
  <si>
    <t>020</t>
  </si>
  <si>
    <t>Leśnictwo</t>
  </si>
  <si>
    <t>02095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</si>
  <si>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</si>
  <si>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</si>
  <si>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</si>
  <si>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</si>
  <si>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</si>
  <si>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</si>
  <si>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</si>
  <si>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</si>
  <si>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</si>
  <si>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</si>
  <si>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 z wieczystego użytkowania</t>
  </si>
  <si>
    <t>0750</t>
  </si>
  <si>
    <t>Dochody z najmu i dzierżawy</t>
  </si>
  <si>
    <t>0870</t>
  </si>
  <si>
    <t>Wpływy ze sprzedaży mienia</t>
  </si>
  <si>
    <t>0920</t>
  </si>
  <si>
    <t>Pozostałe odsetki</t>
  </si>
  <si>
    <t>710</t>
  </si>
  <si>
    <t>Działalność usługowa</t>
  </si>
  <si>
    <t>71004</t>
  </si>
  <si>
    <t>Plany zagospodarowania przestrzennego</t>
  </si>
  <si>
    <t>0960</t>
  </si>
  <si>
    <t>Otrzymane spadki, zapisy i darowizny w postaci pieniężnej</t>
  </si>
  <si>
    <t>750</t>
  </si>
  <si>
    <t>Administracja publiczna</t>
  </si>
  <si>
    <t>75011</t>
  </si>
  <si>
    <t>Urzędy wojewódzkie</t>
  </si>
  <si>
    <t>2360</t>
  </si>
  <si>
    <t>Dochody j.s.t. związane z realizacją zadań z zakresu administracji rządowej</t>
  </si>
  <si>
    <t>75023</t>
  </si>
  <si>
    <t>Urzędy gmin</t>
  </si>
  <si>
    <t>0830</t>
  </si>
  <si>
    <t>Wpływy z usług</t>
  </si>
  <si>
    <t>751</t>
  </si>
  <si>
    <t>Urzędy Naczelnych Organów Władzy</t>
  </si>
  <si>
    <t>75101</t>
  </si>
  <si>
    <t>754</t>
  </si>
  <si>
    <t>75412</t>
  </si>
  <si>
    <t>756</t>
  </si>
  <si>
    <t>Dochody od osób prawnych, fizycznych i od innych jednostek nie posiadających osobowości prawnej</t>
  </si>
  <si>
    <t>75601</t>
  </si>
  <si>
    <t>Wpływy z podatku dochodowego od osób fizycznych</t>
  </si>
  <si>
    <t>0350</t>
  </si>
  <si>
    <t>Podatek od działalności gospodarczej osób fizycznych , opłacany w formie karty podatkowej</t>
  </si>
  <si>
    <t>75615</t>
  </si>
  <si>
    <t>Wpływy z podatków: rolnego, leśnego, czyn. cywilno-prawnych; oraz podatków i opłat lokal.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</si>
  <si>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</si>
  <si>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</si>
  <si>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</si>
  <si>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</si>
  <si>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</si>
  <si>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</si>
  <si>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</si>
  <si>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</si>
  <si>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</si>
  <si>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cywilno-prawnych</t>
  </si>
  <si>
    <t>0910</t>
  </si>
  <si>
    <t>Odsetki od nieterminowych wpłat z tytułu podatków i opłat</t>
  </si>
  <si>
    <t>75616</t>
  </si>
  <si>
    <t>Wpływy z podatków rolnego, leśnego, od czyn.cywilno-prawnych oraz podatków i opłat lokal.od osób fiz.</t>
  </si>
  <si>
    <t>0360</t>
  </si>
  <si>
    <t>Podatek od spadków i darowizn</t>
  </si>
  <si>
    <t>0440</t>
  </si>
  <si>
    <t>Wpływy z opłaty miejscowej</t>
  </si>
  <si>
    <t>75617</t>
  </si>
  <si>
    <t>Wpływy z innych podatków od innych jednostek</t>
  </si>
  <si>
    <t>75618</t>
  </si>
  <si>
    <t>Wpływy z innych opłat stanowiących dochody jednostek samorządu terytotialnego na podstawie ustaw</t>
  </si>
  <si>
    <t>0410</t>
  </si>
  <si>
    <t>Wpływy z opłaty skarbowej</t>
  </si>
  <si>
    <t>0480</t>
  </si>
  <si>
    <t>Wpływy od zezwoleń na sprzedaż alkoholu</t>
  </si>
  <si>
    <t>75621</t>
  </si>
  <si>
    <t>Udział Gmin w podatkach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</si>
  <si>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</si>
  <si>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</si>
  <si>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</si>
  <si>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</si>
  <si>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</si>
  <si>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</si>
  <si>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</si>
  <si>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</t>
  </si>
  <si>
    <t>2920</t>
  </si>
  <si>
    <t>Subwencja</t>
  </si>
  <si>
    <t>75807</t>
  </si>
  <si>
    <t>Część wyrównawcza subwencji ogólnej dla gmin</t>
  </si>
  <si>
    <t>75831</t>
  </si>
  <si>
    <t>Część równoważąca subwencji ogólnej</t>
  </si>
  <si>
    <t>801</t>
  </si>
  <si>
    <t>Oświata i wychowanie</t>
  </si>
  <si>
    <t>80101</t>
  </si>
  <si>
    <t>Szkoły Podstawowe</t>
  </si>
  <si>
    <t>Wpływy z najmu i dzierżawy</t>
  </si>
  <si>
    <t>2030</t>
  </si>
  <si>
    <t>Dotacje celowe otrzymane z budżetu państwa na realizację własnych zadań bieżących</t>
  </si>
  <si>
    <t>80104</t>
  </si>
  <si>
    <t>Przedszkola</t>
  </si>
  <si>
    <t>2310</t>
  </si>
  <si>
    <t>Dotacje celowe otrzymane z gminy na zadania bieżące realizowane na podstawie porozumień (umów)między j.s.t.</t>
  </si>
  <si>
    <t>80195</t>
  </si>
  <si>
    <t>852</t>
  </si>
  <si>
    <t>Pomoc społeczna</t>
  </si>
  <si>
    <t>85212</t>
  </si>
  <si>
    <t>Świadczenia rodzinne ,zaliczka alimentacyjna oraz składki na ubezpieczenia emerytalne i rentowe z ubezpieczenia społecznego</t>
  </si>
  <si>
    <t>2910</t>
  </si>
  <si>
    <t xml:space="preserve">Zwrot dotacji wykorzystanych niezgodnie z przeznaczeniem lub pobranych w nadmiernej wysokości </t>
  </si>
  <si>
    <t>pozostałe odsetki</t>
  </si>
  <si>
    <t>85213</t>
  </si>
  <si>
    <t>Składki na ubezpieczenia zdrowotne opłacane za osoby pobierające niektóre świadczenia z pomocy społecznej , niektóre świadczenia rodzinne oraz za osoby uczestniczace w zajęciach centrum integracji społecznej</t>
  </si>
  <si>
    <t>85214</t>
  </si>
  <si>
    <t>Zasiłki i pomoc w naturze oraz składki na ubezpieczenia społeczne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</si>
  <si>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</si>
  <si>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</si>
  <si>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</si>
  <si>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</si>
  <si>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</si>
  <si>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</si>
  <si>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Wpływy z usług opiekuńczych</t>
  </si>
  <si>
    <t>85295</t>
  </si>
  <si>
    <t>Edukacyjna opieka wychowawcza</t>
  </si>
  <si>
    <t>85415</t>
  </si>
  <si>
    <t>Pomoc materialna dla uczniów</t>
  </si>
  <si>
    <t>900</t>
  </si>
  <si>
    <t>Gospodarka komunalna i ochrona środowiska</t>
  </si>
  <si>
    <t>90001</t>
  </si>
  <si>
    <t>Gospodarka ściekowa</t>
  </si>
  <si>
    <t>6297</t>
  </si>
  <si>
    <t>Srodki na dofinansowanie własnych inwestycji gmin(związków gmin),powiatów (związków powiatów),samorządów województw ,pozyskane z innych żródeł</t>
  </si>
  <si>
    <t>90019</t>
  </si>
  <si>
    <t xml:space="preserve">Wpływy i wydatki związane z gromadzeniem środków z opłat i kar za korzystanie ze środowiska </t>
  </si>
  <si>
    <t>0690</t>
  </si>
  <si>
    <t>Wpływy z różnych opłat</t>
  </si>
  <si>
    <t>921</t>
  </si>
  <si>
    <t>Kultura i ochrona dziedzictwa narodowego</t>
  </si>
  <si>
    <t>92109</t>
  </si>
  <si>
    <t>Domy i ośrodki kultury</t>
  </si>
  <si>
    <t xml:space="preserve">Ogółem dochody                  </t>
  </si>
  <si>
    <t>Wydatki budżetu gminy na  2011 r.</t>
  </si>
  <si>
    <t>w złotych</t>
  </si>
  <si>
    <t>§*</t>
  </si>
  <si>
    <t>Nazwa</t>
  </si>
  <si>
    <t>Plan
na 2011 r.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</si>
  <si>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</si>
  <si>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</si>
  <si>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</si>
  <si>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</si>
  <si>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</si>
  <si>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Dotacje na zadania bieżące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</si>
  <si>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</si>
  <si>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</si>
  <si>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</si>
  <si>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</si>
  <si>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</si>
  <si>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</si>
  <si>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</si>
  <si>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</si>
  <si>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</si>
  <si>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6050</t>
  </si>
  <si>
    <t>Wydatki inwestycyjne</t>
  </si>
  <si>
    <t>6059</t>
  </si>
  <si>
    <t>01030</t>
  </si>
  <si>
    <t>Izby rolnicze</t>
  </si>
  <si>
    <t>2850</t>
  </si>
  <si>
    <t>Wpłaty gmin na rzecz izb rolniczych w wysokości 2% uzyskanych wpływów z podatku rolnego</t>
  </si>
  <si>
    <t>4110</t>
  </si>
  <si>
    <t>Składki ZUS</t>
  </si>
  <si>
    <t>4120</t>
  </si>
  <si>
    <t>Składki FP</t>
  </si>
  <si>
    <t>4170</t>
  </si>
  <si>
    <t xml:space="preserve">Wynagrodzenia bezosobowe 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</si>
  <si>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</si>
  <si>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</si>
  <si>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</si>
  <si>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</si>
  <si>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</si>
  <si>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</si>
  <si>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4270</t>
  </si>
  <si>
    <t>Zakup usług remontowych</t>
  </si>
  <si>
    <t>Zakup pozostałych usług</t>
  </si>
  <si>
    <t>70004</t>
  </si>
  <si>
    <t>Różne jednostko obsługujące gospodarkę mieszkaniową</t>
  </si>
  <si>
    <t>2650</t>
  </si>
  <si>
    <t>Dotacje przedmiotowe</t>
  </si>
  <si>
    <t>4010</t>
  </si>
  <si>
    <t>Wynagrodzenia osobowe pracowników</t>
  </si>
  <si>
    <t>4260</t>
  </si>
  <si>
    <t>Zakup energii</t>
  </si>
  <si>
    <t>6060</t>
  </si>
  <si>
    <t>Wydatki na zakupy inwestycyjne</t>
  </si>
  <si>
    <t>4040</t>
  </si>
  <si>
    <t>Dodatkowe wynagrodzenie roczne</t>
  </si>
  <si>
    <t>Składki na ubezpieczenia społeczne</t>
  </si>
  <si>
    <t>Składki na Fundusz Pracy</t>
  </si>
  <si>
    <t>Zakup materiałów</t>
  </si>
  <si>
    <t>75022</t>
  </si>
  <si>
    <t>Rady gmin</t>
  </si>
  <si>
    <t>3030</t>
  </si>
  <si>
    <t>Różne wydatki na rzecz osób fizycznych</t>
  </si>
  <si>
    <t>4700</t>
  </si>
  <si>
    <t>Szkolenia pracowników niebędących członkami korpusu służby cywilnej</t>
  </si>
  <si>
    <t>3020</t>
  </si>
  <si>
    <t>Wydatki osobowe</t>
  </si>
  <si>
    <t>4140</t>
  </si>
  <si>
    <t>Wpłaty na Państwowy Fundusz Osób Nipełnosprawnych</t>
  </si>
  <si>
    <t>Wynagrodzenia bezosobowe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</si>
  <si>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</si>
  <si>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</si>
  <si>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</si>
  <si>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</si>
  <si>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</si>
  <si>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</si>
  <si>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</si>
  <si>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</si>
  <si>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</si>
  <si>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</si>
  <si>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</si>
  <si>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4440</t>
  </si>
  <si>
    <t>Odpisy na zakładowy fundusz świadczeń socjalnych</t>
  </si>
  <si>
    <t>4480</t>
  </si>
  <si>
    <t xml:space="preserve">Urzędy naczelnych organów władzy państwowej, kontroli i ochrony prawa oraz sądownictwa </t>
  </si>
  <si>
    <t>Urzędy naczelnych organów władzy państwowej, kontroli i ochrony prawa</t>
  </si>
  <si>
    <t>Bezpieczeństwo publiczne i ochrona przeciwpożarowa</t>
  </si>
  <si>
    <t>Ochotnicze straże pożarne</t>
  </si>
  <si>
    <t>75421</t>
  </si>
  <si>
    <t>Zarządzanie kryzysowe</t>
  </si>
  <si>
    <t>Dochody od osób prawnych, od osób fizycznych i od innych jednostek nieposiadających osobowości prawnej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</si>
  <si>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</si>
  <si>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</si>
  <si>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</si>
  <si>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</si>
  <si>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</si>
  <si>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</si>
  <si>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</si>
  <si>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j.s.t.</t>
  </si>
  <si>
    <t>8070</t>
  </si>
  <si>
    <t>Odsetki i dyskonto od krajowych skarbowych papierów wartościowych oraz od krajowych pożyczek i kredytów</t>
  </si>
  <si>
    <t>75818</t>
  </si>
  <si>
    <t>Rezerwy ogólne i celowe</t>
  </si>
  <si>
    <t>4810</t>
  </si>
  <si>
    <t>Rezerwy</t>
  </si>
  <si>
    <t>Szkoły podstawowe</t>
  </si>
  <si>
    <t>Dotacje celowe przekazane gminie na zadania bieżące realizowane na podstawie porozumień (umów) między j.s.t.</t>
  </si>
  <si>
    <t>Nagrody i wydatki osobowe nie zaliczane do wynagrodzeń</t>
  </si>
  <si>
    <t>4240</t>
  </si>
  <si>
    <t>zakup pomocy i książek</t>
  </si>
  <si>
    <t>4580</t>
  </si>
  <si>
    <t xml:space="preserve">Przedszkola </t>
  </si>
  <si>
    <t>2540</t>
  </si>
  <si>
    <t>Dotacja do przedszkoli niepublicznych</t>
  </si>
  <si>
    <t>80110</t>
  </si>
  <si>
    <t>Gimnazja</t>
  </si>
  <si>
    <t>Zakup pomocy i książek</t>
  </si>
  <si>
    <t>80113</t>
  </si>
  <si>
    <t>Dowożenie uczniów do szkół</t>
  </si>
  <si>
    <t>4500</t>
  </si>
  <si>
    <t>Pozostałe podatki na rzecz j.s.t.</t>
  </si>
  <si>
    <t>80114</t>
  </si>
  <si>
    <t>Zespoły obsługi ekonomiczno -administracyjnej szkół</t>
  </si>
  <si>
    <t>Opłaty za usługi internetowe</t>
  </si>
  <si>
    <t>80146</t>
  </si>
  <si>
    <t>Dokształcanie i doskonalenie nauczycieli</t>
  </si>
  <si>
    <t>Podróże krajowe służbowe</t>
  </si>
  <si>
    <t>80148</t>
  </si>
  <si>
    <t>Stołówki szkolne</t>
  </si>
  <si>
    <t>Odpis na ZFŚS</t>
  </si>
  <si>
    <t>851</t>
  </si>
  <si>
    <t>Ochrona zdrowia</t>
  </si>
  <si>
    <t>Zwalczanie narkomanii</t>
  </si>
  <si>
    <t>85154</t>
  </si>
  <si>
    <t>Przeciwdziałanie alkoholizmowi</t>
  </si>
  <si>
    <t>2820</t>
  </si>
  <si>
    <t>Dotacja celowa z budżetu na finansowanie lub dofinansowanie zadań zleconych do realizacji stowarzyszeniom</t>
  </si>
  <si>
    <t>85202</t>
  </si>
  <si>
    <t>Domy pomocy społecznej</t>
  </si>
  <si>
    <t>3110</t>
  </si>
  <si>
    <t>Zakup usług przez j.s.t.od innych j.s.t.</t>
  </si>
  <si>
    <t>Świadczenia społeczne</t>
  </si>
  <si>
    <t xml:space="preserve">Świadczenia rodzinne,zaliczka alimentacyjna oraz składki na ubezpieczenia emerytalno -rentowe z ubezpieczenia społecznego </t>
  </si>
  <si>
    <t>Składki na fundusz pracy</t>
  </si>
  <si>
    <t>Składki na ubezpieczenia zdrowotne opłacane za osoby pobierające niektóre świadczenia z pomocy społecznej , niektóre świadczenia rodzinne oraz za osoby uczestniczące w zajęciach centrum integracji społecznej</t>
  </si>
  <si>
    <t>4130</t>
  </si>
  <si>
    <t>Składki na ubezpieczenia zdrowotne</t>
  </si>
  <si>
    <t>Zasiłki i pomoc w naturze oraz składki na ubezpieczenia emerytalno-rentowe</t>
  </si>
  <si>
    <t>85215</t>
  </si>
  <si>
    <t>Dodatki mieszkaniowe</t>
  </si>
  <si>
    <t>4610</t>
  </si>
  <si>
    <t xml:space="preserve">Koszt postępowania sądowego i prokuratorskiego </t>
  </si>
  <si>
    <t>854</t>
  </si>
  <si>
    <t>85401</t>
  </si>
  <si>
    <t>Świetlice szkolne</t>
  </si>
  <si>
    <t>85412</t>
  </si>
  <si>
    <t>Kolonie i obozy oraz inne formy wypoczynku dzieci i młodzieży szkolnej , a także szkolenia młodzieży</t>
  </si>
  <si>
    <t>3240</t>
  </si>
  <si>
    <t>Stypendia dla uczniów</t>
  </si>
  <si>
    <t>6057</t>
  </si>
  <si>
    <t>90002</t>
  </si>
  <si>
    <t xml:space="preserve">Gospodarka odpadami </t>
  </si>
  <si>
    <t>90015</t>
  </si>
  <si>
    <t>Oświetlenie ulic, placów i dróg</t>
  </si>
  <si>
    <t>wydatki inwestycyjne</t>
  </si>
  <si>
    <t>90095</t>
  </si>
  <si>
    <t>2480</t>
  </si>
  <si>
    <t>Dotacje dla instytucji kultury</t>
  </si>
  <si>
    <t>92116</t>
  </si>
  <si>
    <t>Biblioteki</t>
  </si>
  <si>
    <t>Dotacje przedmiotowe z budżetu dla instytucji kultury</t>
  </si>
  <si>
    <t>926</t>
  </si>
  <si>
    <t>Kultura fizyczna i sport</t>
  </si>
  <si>
    <t>92605</t>
  </si>
  <si>
    <t>Zadania w zakresie kultury fizycznej i sportu</t>
  </si>
  <si>
    <t>2830</t>
  </si>
  <si>
    <t>Dotacja celowa z budżetu na finansowanie lub dofinansowanie zadań zleconych do realizacji pozostałym jednostkom niezaliczanym do sektpra finansów publicznych</t>
  </si>
  <si>
    <t xml:space="preserve">  </t>
  </si>
  <si>
    <r>
      <t>*</t>
    </r>
    <r>
      <rPr>
        <i/>
        <vertAlign val="superscript"/>
        <sz val="10"/>
        <rFont val="Arial"/>
        <family val="2"/>
      </rPr>
      <t>)</t>
    </r>
    <r>
      <rPr>
        <i/>
        <sz val="10"/>
        <rFont val="Arial"/>
        <family val="2"/>
      </rPr>
      <t xml:space="preserve"> - kol. 3 do fakultatywnego wykorzystania</t>
    </r>
  </si>
  <si>
    <t>**) - kol. 5 tylko do projektu</t>
  </si>
  <si>
    <t>Zadania inwestycyjne (roczne i wieloletnie) przewidziane do realizacji w 2011 r.</t>
  </si>
  <si>
    <t>Lp.</t>
  </si>
  <si>
    <t>Rozdz.</t>
  </si>
  <si>
    <t>§**</t>
  </si>
  <si>
    <t>Nazwa zadania inwestycyjnego</t>
  </si>
  <si>
    <t>Planowane wydatki inwestycyjne wieloletnie przewidziane do realizacji w 2011 -2019(zgodnie z zał.nr 3 WPF).</t>
  </si>
  <si>
    <t>Planowane wydatki</t>
  </si>
  <si>
    <t>Jednostka organizacyjna realizująca zadanie lub koordynująca program</t>
  </si>
  <si>
    <t>rok budżetowy 2011 (8+9+10+11)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</si>
  <si>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</si>
  <si>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</si>
  <si>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</si>
  <si>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</si>
  <si>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</si>
  <si>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</si>
  <si>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2.</t>
  </si>
  <si>
    <t>Remont i modernizacja drogi gminnej Nr 168014N Maradki-Borowski Las-Borowe</t>
  </si>
  <si>
    <t>3.</t>
  </si>
  <si>
    <t>4.</t>
  </si>
  <si>
    <t>5.</t>
  </si>
  <si>
    <t>Budowa sali gimnastycznej przy Zespole Szkół Zyndaki 2</t>
  </si>
  <si>
    <t xml:space="preserve">90001  </t>
  </si>
  <si>
    <t>6059 6057</t>
  </si>
  <si>
    <t xml:space="preserve">Budowa Kanalizacji sanitarnej w miejscowościach Kozłowo i  Rozogi </t>
  </si>
  <si>
    <t>7.</t>
  </si>
  <si>
    <t xml:space="preserve">6059 </t>
  </si>
  <si>
    <t>Budowa kanalizacji sanitarnej w miejscowości  Pustniki</t>
  </si>
  <si>
    <t>8.</t>
  </si>
  <si>
    <t>Udział w budowie Zakładu Unieszkodliwiania Odpadów w Olsztynie</t>
  </si>
  <si>
    <t>9.</t>
  </si>
  <si>
    <t>zakup pojemników do segregacji odpadów</t>
  </si>
  <si>
    <t>10.</t>
  </si>
  <si>
    <t>Wodociąg Surmówka Szelągówka (2 lata)</t>
  </si>
  <si>
    <t>11.</t>
  </si>
  <si>
    <t xml:space="preserve">Wodociąg Borowski Las </t>
  </si>
  <si>
    <t>12.</t>
  </si>
  <si>
    <t xml:space="preserve">Wymiana sieci wodociągowej w Sorkwitach </t>
  </si>
  <si>
    <t>13.</t>
  </si>
  <si>
    <t>Wodociąg Stama -Młynik</t>
  </si>
  <si>
    <t>Budowa przyłącza wodociągowego Warpuny-Burszewo</t>
  </si>
  <si>
    <t>Budowa przyłącza wodociągowego Gizewo</t>
  </si>
  <si>
    <t xml:space="preserve">Budowa kanalizacji sanitarnej w miejscowości  Borowe </t>
  </si>
  <si>
    <t>Zakup gruntu pod przepompownie w Kozłowie</t>
  </si>
  <si>
    <t>Wykonanie przyłącza energetycznego na placu zabaw w Warpunach</t>
  </si>
  <si>
    <t>Zakup urządzeń na plac zabaw i do świetlicy wiejskiej w Burszewie</t>
  </si>
  <si>
    <t>Zakup urządzeń  do świetlicy wiejskiej w Choszczewie</t>
  </si>
  <si>
    <t>Zakup urządzeń na plac zabaw i do świetlicy wiejskiej w Gizewie</t>
  </si>
  <si>
    <t>Zakup pługa wirnikowego do odśnieżania dla miejsc.Jełmuń</t>
  </si>
  <si>
    <t>Zakup urządzeń na plac zabaw  w Kozłowie</t>
  </si>
  <si>
    <t>Zakup urządzeń  do świetlicy wiejskiej w Maradkach</t>
  </si>
  <si>
    <t>Zakup urządzeń na plac zabaw  w Kozarku Wielkim</t>
  </si>
  <si>
    <t>Zakup urządzeń na plac zabaw  w miejscowości Pustniki</t>
  </si>
  <si>
    <t>Zakup urządzeń na plac zabaw  w Rozogach</t>
  </si>
  <si>
    <t>Zakup urządzeń na plac zabaw  w Sorkwitach</t>
  </si>
  <si>
    <t>Zakup urządzeń na plac zabaw  w miejscowości Stama</t>
  </si>
  <si>
    <t>Zakup urządzeń na plac zabaw  w miejscowości Surmówka</t>
  </si>
  <si>
    <t>Zakup urządzeń na plac zabaw  w Szymanowie</t>
  </si>
  <si>
    <t>Zakup urządzeń na plac zabaw  w Warpunach</t>
  </si>
  <si>
    <t>Zakup urządzeń na plac zabaw  w Zyndakach</t>
  </si>
  <si>
    <t>Modernizacja świetlicy wiejskiej w Pustnikach</t>
  </si>
  <si>
    <t>Budowa świetlicy St.Gieląd</t>
  </si>
  <si>
    <t>Budowa świetlicy w Rybnie</t>
  </si>
  <si>
    <t>6059                                  6057</t>
  </si>
  <si>
    <t>Remont i modernizacja oraz doposażenie świetlicy wiejskiej w Warpunach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</si>
  <si>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</si>
  <si>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</si>
  <si>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</si>
  <si>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</si>
  <si>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</si>
  <si>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</si>
  <si>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</si>
  <si>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</si>
  <si>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</si>
  <si>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</si>
  <si>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</si>
  <si>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</si>
  <si>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</si>
  <si>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</si>
  <si>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</si>
  <si>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</si>
  <si>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</si>
  <si>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</si>
  <si>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</si>
  <si>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</si>
  <si>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</si>
  <si>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</si>
  <si>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</si>
  <si>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</si>
  <si>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</si>
  <si>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</si>
  <si>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</si>
  <si>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 xml:space="preserve">Program Rozwoju Obszarów wiejskich na lata 2007-2013 </t>
  </si>
  <si>
    <t>Priorytet:</t>
  </si>
  <si>
    <t>Działanie:</t>
  </si>
  <si>
    <t xml:space="preserve">321-Podstawowe usługi dla gospodarki i ludności </t>
  </si>
  <si>
    <t>Nazwa projektu:</t>
  </si>
  <si>
    <t>Razem wydatki:</t>
  </si>
  <si>
    <t>z tego: 2011 r.</t>
  </si>
  <si>
    <t>2012 r.</t>
  </si>
  <si>
    <t>2013 r.</t>
  </si>
  <si>
    <t>2014 r.***</t>
  </si>
  <si>
    <t>1.2</t>
  </si>
  <si>
    <t>Budowa Kanalizacji sanitarnej w miejscowościach Kozłowo i Rozogi</t>
  </si>
  <si>
    <t>1.3</t>
  </si>
  <si>
    <t>Budowa Kanalizacji sanitarnej w miejscowości  Pustniki</t>
  </si>
  <si>
    <t>-</t>
  </si>
  <si>
    <t xml:space="preserve">Odnowa i rozwój wsi </t>
  </si>
  <si>
    <t>1.5</t>
  </si>
  <si>
    <t xml:space="preserve">Wydatki bieżące razem 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</si>
  <si>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</si>
  <si>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</si>
  <si>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</si>
  <si>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2012 do wykorzystania fakultatywnego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</si>
  <si>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</si>
  <si>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</si>
  <si>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</si>
  <si>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</si>
  <si>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</si>
  <si>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</si>
  <si>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</si>
  <si>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</si>
  <si>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Dochody i wydatki związane z realizacją zadań z zakresu administracji rządowej realizowanych na                                                                                                                                              podstawie porozumień z organami administracji rządowej w 2010r.</t>
  </si>
  <si>
    <t>Dotacje
ogółem</t>
  </si>
  <si>
    <t>Wydatki
ogółem (6+10)</t>
  </si>
  <si>
    <t>dotacje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</si>
  <si>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</si>
  <si>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</si>
  <si>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</si>
  <si>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</si>
  <si>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</si>
  <si>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</si>
  <si>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</si>
  <si>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</si>
  <si>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</si>
  <si>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</si>
  <si>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</si>
  <si>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</si>
  <si>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</si>
  <si>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</si>
  <si>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</si>
  <si>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</si>
  <si>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</si>
  <si>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</si>
  <si>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</si>
  <si>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</si>
  <si>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</si>
  <si>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</si>
  <si>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</si>
  <si>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</si>
  <si>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</si>
  <si>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</si>
  <si>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</si>
  <si>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</si>
  <si>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</si>
  <si>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</si>
  <si>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</si>
  <si>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</si>
  <si>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</si>
  <si>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</si>
  <si>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</si>
  <si>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</si>
  <si>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</si>
  <si>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</si>
  <si>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</si>
  <si>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</si>
  <si>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</si>
  <si>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</si>
  <si>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</si>
  <si>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</si>
  <si>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</si>
  <si>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</si>
  <si>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 xml:space="preserve">Załącznik nr 8 </t>
  </si>
  <si>
    <t>Nazwa jednostki pomocniczej lub sołectwa</t>
  </si>
  <si>
    <t>kwota</t>
  </si>
  <si>
    <t>Sołectwa</t>
  </si>
  <si>
    <t>Burszewo</t>
  </si>
  <si>
    <t>Borowski Las</t>
  </si>
  <si>
    <t>Choszczewo</t>
  </si>
  <si>
    <t>Gizewo</t>
  </si>
  <si>
    <t>Jełmuń</t>
  </si>
  <si>
    <t>Borowe</t>
  </si>
  <si>
    <t>Jędrychowo</t>
  </si>
  <si>
    <t>Kozłowo</t>
  </si>
  <si>
    <t>Maradki</t>
  </si>
  <si>
    <t>Nibork</t>
  </si>
  <si>
    <t>Pustniki</t>
  </si>
  <si>
    <t>Rozogi</t>
  </si>
  <si>
    <t>Sorkwity</t>
  </si>
  <si>
    <t>Rybno</t>
  </si>
  <si>
    <t>Stama-Młynnik</t>
  </si>
  <si>
    <t>Surmówka</t>
  </si>
  <si>
    <t>Stary Gieląd</t>
  </si>
  <si>
    <t>Szymanowo</t>
  </si>
  <si>
    <t>Warpuny</t>
  </si>
  <si>
    <t>Zyndaki</t>
  </si>
  <si>
    <t>Jednostki pomocnicze</t>
  </si>
  <si>
    <t>Nazwa zadania/podmiotu</t>
  </si>
  <si>
    <t>kwota dotacji</t>
  </si>
  <si>
    <t>przedmiotowej</t>
  </si>
  <si>
    <t>podmiotowej</t>
  </si>
  <si>
    <t>celowej</t>
  </si>
  <si>
    <t xml:space="preserve">A.Dotacje dla podmiotów należących do sektora finansów publicznych  </t>
  </si>
  <si>
    <t>Wywóz nieczystości stałych  SM-110 (  (1450szt x8,20zł=11 890zł),             KP-7 -     (30szt x222,50=6 675 zł)</t>
  </si>
  <si>
    <t>Wykaszanie terenów zielonych 30 h x 70 zł</t>
  </si>
  <si>
    <t xml:space="preserve">Biblioteki </t>
  </si>
  <si>
    <t>Rozwijanie kutury i sportu poprzez upowszechnianie wśród dzieci i młodzieży sportów masowych ,gier zespołowych , rozgrywki piłki nożnej , pomoc w szkoleniu  sportowym dzieci i młodzieży .Organizacja iprez sportowych: rozgrywki piłki nożnej, zakup sprzętu(piłki,buty,siatki na boiska,stroje,zakup nagród i dyplomów ubezpieczenie zawodników opłaty transportu,utrzymanie boisk sportowych(koszenie trawy,nawadnianie).</t>
  </si>
  <si>
    <t>Razem:</t>
  </si>
  <si>
    <t>B.Dotacje dla podmiotów niezaliczanych do sektora finansów publicznych</t>
  </si>
  <si>
    <t>Przedszkole w Sorkwitach</t>
  </si>
  <si>
    <t>Przedszkole w w Warpunach</t>
  </si>
  <si>
    <t>Przedszkole w Rozogach</t>
  </si>
  <si>
    <t>Punkt Przedszkolny w Zyndakach</t>
  </si>
  <si>
    <t>Wspieranie działań na rzecz osób, szczególnie dzieci i młodzieży szkolnej  zagrożonych wykluczeniem społecznym , poprzez organizację czasu wolnego i organizację imprez rekreacyjno-szkoleniowych</t>
  </si>
  <si>
    <t>Ogółem A+B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</si>
  <si>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</si>
  <si>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Plan przychodów i kosztów samorządowych zakładów budżetowych na 2011 r.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</si>
  <si>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</si>
  <si>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</si>
  <si>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</si>
  <si>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</si>
  <si>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</si>
  <si>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</si>
  <si>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w tym: wpłata do budżetu</t>
  </si>
  <si>
    <t>dotacje z budżetu</t>
  </si>
  <si>
    <t xml:space="preserve">§ 2650 </t>
  </si>
  <si>
    <t>§ 6210</t>
  </si>
  <si>
    <t>Samorządowe zakłady budżetowe</t>
  </si>
  <si>
    <t xml:space="preserve">1. Zakład Gospodarki Komunalnej i Mieszkaniowej w Warpunach </t>
  </si>
  <si>
    <t>Plan dochodów w łącznej kwocie rachunku dochodów samorządowych jednostek budżetowych prowadzących działalność na podstawie ustawy o systemie oświaty  i wydatków nimi finansowanych</t>
  </si>
  <si>
    <t>Plan dochodów</t>
  </si>
  <si>
    <t>Plan wydatków</t>
  </si>
  <si>
    <t>II.</t>
  </si>
  <si>
    <t>Dział, z tego:</t>
  </si>
  <si>
    <t>-rozdział</t>
  </si>
  <si>
    <t>Wydatki na wieloletnie programy inwestycyjne realizowane w 2011 r. zgodne z WPF</t>
  </si>
  <si>
    <t>Nazwa zadania inwestycyjnego
i okres realizacji
(w latach)</t>
  </si>
  <si>
    <t>Łączne koszty finansowe</t>
  </si>
  <si>
    <t>środki pochodzące z innych  źr.*</t>
  </si>
  <si>
    <t xml:space="preserve">A.      
B.
C.
... 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</si>
  <si>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</si>
  <si>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</si>
  <si>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</si>
  <si>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</si>
  <si>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</si>
  <si>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</si>
  <si>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</si>
  <si>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Dochody i wydatki związane z realizacją zadań z zakresu administracji rządowej i innych zadań zleconych odrębnymi ustawami w 2011 r.</t>
  </si>
  <si>
    <t>Dochody i wydatki związane z realizacją zadań realizowanych na podstawie umów lub porozumień między jednostkami samorządu terytorialnego w 2011 r.</t>
  </si>
  <si>
    <t xml:space="preserve"> Przychody i rozchody budżetu w 2011 r.</t>
  </si>
  <si>
    <t>Wydatki jednostek pomocniczych w 2011 r.</t>
  </si>
  <si>
    <t>Zestawienie planowanych kwot dotacji udzielanych z budżetu jst, realizowanych przez podmioty należące i nienależące do sektora finansów publicznych w 2011 r.</t>
  </si>
  <si>
    <t>Budowa ogrodzenia Cmentarza w Rybnie</t>
  </si>
  <si>
    <t>Zakup wody od ZWiK w Mrągowie 13 160m3x0,34zł</t>
  </si>
  <si>
    <t>Utrzymanie zimowe dróg 896,6 h x 80 zł</t>
  </si>
  <si>
    <t>2011 r.</t>
  </si>
  <si>
    <t>do uchwał Rady Gminy nr III/13/2010</t>
  </si>
  <si>
    <t>z dnia 29 grudnia 2010r.</t>
  </si>
  <si>
    <t>Modernizacja ul.Bocznej w Rybnie</t>
  </si>
  <si>
    <t>4330</t>
  </si>
  <si>
    <t>75056</t>
  </si>
  <si>
    <t xml:space="preserve">Spis powszechny i inne </t>
  </si>
  <si>
    <t>Program Operacyjny Kapitał Ludzki</t>
  </si>
  <si>
    <t>Promocja integracji społecznej</t>
  </si>
  <si>
    <t xml:space="preserve">Rozwój i upowszechnianie aktywnej integracji.Poddziałanie : Rozwój i upowszechnianie aktywnej integracji przez ośrodki pomocy społecznej </t>
  </si>
  <si>
    <t>AKTYWNA RODZINA - program aktywizacji społeczno-zawodowej osób zagrożonych wykluczeniem społecznym</t>
  </si>
  <si>
    <t>z tego: 2010 r.</t>
  </si>
  <si>
    <t>2013 r.***</t>
  </si>
  <si>
    <t xml:space="preserve">Przeciwdziałanie wykluczeniu i wzmocnienie sektora ekonomii społecznej.Poddziałanie : Aktywizacja zawodowa i społeczna osób zagrożonych wykluczeniem społecznym </t>
  </si>
  <si>
    <t>AKTYWNA RODZINA - program eliminacji czynników wykluczenia społecznego na terenie Gminy Sorkwity</t>
  </si>
  <si>
    <t>853</t>
  </si>
  <si>
    <t>Pozostałe zadania w zakresie polityki społecznej</t>
  </si>
  <si>
    <t>85395</t>
  </si>
  <si>
    <t>2007</t>
  </si>
  <si>
    <t>2009</t>
  </si>
  <si>
    <t>Dotacje celowe w ramach proggramów finansowanych z udziałem środków europejskich oraz środków o których mowa w art.. 5 ust.1 pkt 5 i 6 ustawy, lub płatności w ramach budżetu środków europejskich</t>
  </si>
  <si>
    <t xml:space="preserve">Pomoc materialna dla uczniów </t>
  </si>
  <si>
    <t>3119</t>
  </si>
  <si>
    <t>4017</t>
  </si>
  <si>
    <t>Wynagrodzenia osobowe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</si>
  <si>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</si>
  <si>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</si>
  <si>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</si>
  <si>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</si>
  <si>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</si>
  <si>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</si>
  <si>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</si>
  <si>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</si>
  <si>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</si>
  <si>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</si>
  <si>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</si>
  <si>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4367</t>
  </si>
  <si>
    <t>Opłaty z tytułu zakupu usług telefonii komórkowej</t>
  </si>
  <si>
    <t>4369</t>
  </si>
  <si>
    <t>3257</t>
  </si>
  <si>
    <t>3259</t>
  </si>
  <si>
    <t>Stypendia różne</t>
  </si>
  <si>
    <t>4417</t>
  </si>
  <si>
    <t>Krajowe podróże służbowe</t>
  </si>
  <si>
    <t>4419</t>
  </si>
  <si>
    <t>3260</t>
  </si>
  <si>
    <t>Inne formy pomocy dla uczniów</t>
  </si>
  <si>
    <t>75109</t>
  </si>
  <si>
    <t>Wybory do Rad gmin,rad powiatów ,wybory wójtów</t>
  </si>
  <si>
    <t xml:space="preserve">Wybory do rad gmin, wybory wójta </t>
  </si>
  <si>
    <t>Zakup pompy wodociągowej do Hydroforni Miłuki</t>
  </si>
  <si>
    <t>Rózne opłaty i składki</t>
  </si>
  <si>
    <t>2330</t>
  </si>
  <si>
    <t>Budowa świetlicy w Szymanowie</t>
  </si>
  <si>
    <t>GOK</t>
  </si>
  <si>
    <t xml:space="preserve">Wykonanie przyłącza wodociągowego w Jędrychowie </t>
  </si>
  <si>
    <t xml:space="preserve">Remonty dróg 29,681km x 2530 zł </t>
  </si>
  <si>
    <t>75108</t>
  </si>
  <si>
    <t xml:space="preserve">Wybory do sejmu i senatu </t>
  </si>
  <si>
    <t>75814</t>
  </si>
  <si>
    <t>Różne rozliczenia finansowe</t>
  </si>
  <si>
    <t>Dotacje celowe otrzymane z budżetu państwana realizację własnych zadań bieżących</t>
  </si>
  <si>
    <t>Dotacje celowe otrzymane z budżetu państwa na realizację inwestycji i zakupów inwestycyjnych własnych gmin(związków gmin)</t>
  </si>
  <si>
    <t>2400</t>
  </si>
  <si>
    <t>Wpływy do budżetu pozostałości środków finansowych gromadzonych na wydzielonym rachunku jednostki budżetowej</t>
  </si>
  <si>
    <t>2700</t>
  </si>
  <si>
    <t xml:space="preserve">Wpływy z róźnych dochodów </t>
  </si>
  <si>
    <t>Środki na dofinansowanie własnych zadań bieżacych gmin(związków gmin)powiatów (związków powiatów), samorządów województw , pozyskane z innych żródeł</t>
  </si>
  <si>
    <t xml:space="preserve">Zakup pieca C.O.- Ośrodek Zdrowia w Rybnie </t>
  </si>
  <si>
    <t xml:space="preserve">Wydatki inwestycyjne </t>
  </si>
  <si>
    <t>6300</t>
  </si>
  <si>
    <t>Dotacja dla Starostwa</t>
  </si>
  <si>
    <t>Wybory do Sejmu i Senatu</t>
  </si>
  <si>
    <t>4447</t>
  </si>
  <si>
    <t>4449</t>
  </si>
  <si>
    <t>6630</t>
  </si>
  <si>
    <t xml:space="preserve">dotacja z samorządu województwa na zakupy inwestycyjne </t>
  </si>
  <si>
    <t xml:space="preserve">Wydatki na zakupy inwestycyjne </t>
  </si>
  <si>
    <t>Zakup nożyc hydraulicznych do OSP Rybno</t>
  </si>
  <si>
    <t>Zakup  2 pił łancuchowych  do OSP Rybno</t>
  </si>
  <si>
    <t>Zakup pilarki STHIL do cięcia stali i metalu  do OSP Rybno</t>
  </si>
  <si>
    <t>Zakup i montaż pieca C.O w Zespole Szkół w Warpunach</t>
  </si>
  <si>
    <t>Zakup i montaż pieca C.O w Szkole Podstawowej w Sorkwitach</t>
  </si>
  <si>
    <t>4227</t>
  </si>
  <si>
    <t>4229</t>
  </si>
  <si>
    <t xml:space="preserve">Yakup đrodkw zywnođci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</si>
</sst>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i/>
      <sz val="8"/>
      <name val="Arial"/>
      <family val="2"/>
    </font>
    <font>
      <sz val="14"/>
      <name val="Arial CE"/>
      <family val="2"/>
    </font>
    <font>
      <i/>
      <sz val="10"/>
      <name val="Arial CE"/>
      <family val="2"/>
    </font>
    <font>
      <sz val="5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b/>
      <sz val="13"/>
      <name val="Arial CE"/>
      <family val="2"/>
    </font>
    <font>
      <i/>
      <sz val="9"/>
      <name val="Arial CE"/>
      <family val="2"/>
    </font>
    <font>
      <b/>
      <sz val="12"/>
      <name val="Arial"/>
      <family val="2"/>
    </font>
    <font>
      <sz val="12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ashed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20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1" fillId="20" borderId="10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vertical="top" wrapText="1"/>
    </xf>
    <xf numFmtId="4" fontId="24" fillId="20" borderId="10" xfId="0" applyNumberFormat="1" applyFont="1" applyFill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wrapText="1"/>
    </xf>
    <xf numFmtId="4" fontId="26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vertical="top" wrapText="1"/>
    </xf>
    <xf numFmtId="4" fontId="24" fillId="20" borderId="10" xfId="0" applyNumberFormat="1" applyFont="1" applyFill="1" applyBorder="1" applyAlignment="1">
      <alignment vertical="center"/>
    </xf>
    <xf numFmtId="49" fontId="25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" fontId="0" fillId="0" borderId="15" xfId="0" applyNumberFormat="1" applyBorder="1" applyAlignment="1">
      <alignment vertical="center"/>
    </xf>
    <xf numFmtId="49" fontId="25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top" wrapText="1"/>
    </xf>
    <xf numFmtId="4" fontId="0" fillId="0" borderId="14" xfId="0" applyNumberForma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horizontal="right" vertical="center"/>
    </xf>
    <xf numFmtId="4" fontId="26" fillId="0" borderId="14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top" wrapText="1"/>
    </xf>
    <xf numFmtId="4" fontId="26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top" wrapText="1"/>
    </xf>
    <xf numFmtId="4" fontId="0" fillId="0" borderId="17" xfId="0" applyNumberFormat="1" applyBorder="1" applyAlignment="1">
      <alignment vertical="center"/>
    </xf>
    <xf numFmtId="4" fontId="26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top" wrapText="1"/>
    </xf>
    <xf numFmtId="49" fontId="27" fillId="0" borderId="13" xfId="0" applyNumberFormat="1" applyFont="1" applyBorder="1" applyAlignment="1">
      <alignment horizontal="left" wrapText="1"/>
    </xf>
    <xf numFmtId="49" fontId="25" fillId="0" borderId="16" xfId="0" applyNumberFormat="1" applyFont="1" applyBorder="1" applyAlignment="1">
      <alignment vertical="top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top" wrapText="1"/>
    </xf>
    <xf numFmtId="49" fontId="0" fillId="0" borderId="14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/>
    </xf>
    <xf numFmtId="4" fontId="21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1" fillId="20" borderId="21" xfId="0" applyFont="1" applyFill="1" applyBorder="1" applyAlignment="1">
      <alignment/>
    </xf>
    <xf numFmtId="0" fontId="21" fillId="20" borderId="18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1" fillId="20" borderId="22" xfId="0" applyNumberFormat="1" applyFont="1" applyFill="1" applyBorder="1" applyAlignment="1">
      <alignment horizontal="center" vertical="top" wrapText="1"/>
    </xf>
    <xf numFmtId="49" fontId="21" fillId="20" borderId="23" xfId="0" applyNumberFormat="1" applyFont="1" applyFill="1" applyBorder="1" applyAlignment="1">
      <alignment horizontal="center" vertical="top" wrapText="1"/>
    </xf>
    <xf numFmtId="49" fontId="21" fillId="20" borderId="24" xfId="0" applyNumberFormat="1" applyFont="1" applyFill="1" applyBorder="1" applyAlignment="1">
      <alignment horizontal="center" vertical="top" wrapText="1"/>
    </xf>
    <xf numFmtId="0" fontId="24" fillId="20" borderId="23" xfId="0" applyFont="1" applyFill="1" applyBorder="1" applyAlignment="1">
      <alignment/>
    </xf>
    <xf numFmtId="4" fontId="21" fillId="20" borderId="25" xfId="0" applyNumberFormat="1" applyFont="1" applyFill="1" applyBorder="1" applyAlignment="1">
      <alignment vertical="top" wrapText="1"/>
    </xf>
    <xf numFmtId="49" fontId="25" fillId="0" borderId="26" xfId="0" applyNumberFormat="1" applyFont="1" applyBorder="1" applyAlignment="1">
      <alignment horizontal="center" vertical="top" wrapText="1"/>
    </xf>
    <xf numFmtId="0" fontId="25" fillId="0" borderId="0" xfId="0" applyFont="1" applyAlignment="1">
      <alignment/>
    </xf>
    <xf numFmtId="49" fontId="0" fillId="0" borderId="26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top" wrapText="1"/>
    </xf>
    <xf numFmtId="4" fontId="0" fillId="0" borderId="27" xfId="0" applyNumberFormat="1" applyFont="1" applyBorder="1" applyAlignment="1">
      <alignment vertical="top" wrapText="1"/>
    </xf>
    <xf numFmtId="4" fontId="0" fillId="0" borderId="28" xfId="0" applyNumberFormat="1" applyFont="1" applyBorder="1" applyAlignment="1">
      <alignment vertical="top" wrapText="1"/>
    </xf>
    <xf numFmtId="49" fontId="0" fillId="0" borderId="29" xfId="0" applyNumberFormat="1" applyFont="1" applyBorder="1" applyAlignment="1">
      <alignment horizontal="center" vertical="top" wrapText="1"/>
    </xf>
    <xf numFmtId="4" fontId="0" fillId="0" borderId="29" xfId="0" applyNumberFormat="1" applyFont="1" applyBorder="1" applyAlignment="1">
      <alignment vertical="top" wrapText="1"/>
    </xf>
    <xf numFmtId="4" fontId="0" fillId="0" borderId="30" xfId="0" applyNumberFormat="1" applyFont="1" applyBorder="1" applyAlignment="1">
      <alignment vertical="top" wrapText="1"/>
    </xf>
    <xf numFmtId="4" fontId="0" fillId="0" borderId="31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horizontal="center" vertical="top" wrapText="1"/>
    </xf>
    <xf numFmtId="4" fontId="25" fillId="0" borderId="32" xfId="0" applyNumberFormat="1" applyFont="1" applyBorder="1" applyAlignment="1">
      <alignment vertical="top" wrapText="1"/>
    </xf>
    <xf numFmtId="4" fontId="25" fillId="0" borderId="33" xfId="0" applyNumberFormat="1" applyFont="1" applyBorder="1" applyAlignment="1">
      <alignment vertical="top" wrapText="1"/>
    </xf>
    <xf numFmtId="4" fontId="25" fillId="0" borderId="16" xfId="0" applyNumberFormat="1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25" fillId="0" borderId="34" xfId="0" applyNumberFormat="1" applyFont="1" applyBorder="1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4" fontId="0" fillId="0" borderId="16" xfId="0" applyNumberFormat="1" applyFont="1" applyBorder="1" applyAlignment="1">
      <alignment vertical="top" wrapText="1"/>
    </xf>
    <xf numFmtId="4" fontId="0" fillId="0" borderId="32" xfId="0" applyNumberFormat="1" applyFont="1" applyBorder="1" applyAlignment="1">
      <alignment vertical="top" wrapText="1"/>
    </xf>
    <xf numFmtId="49" fontId="0" fillId="0" borderId="35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vertical="top" wrapText="1"/>
    </xf>
    <xf numFmtId="4" fontId="0" fillId="0" borderId="36" xfId="0" applyNumberFormat="1" applyFont="1" applyBorder="1" applyAlignment="1">
      <alignment vertical="top" wrapText="1"/>
    </xf>
    <xf numFmtId="4" fontId="0" fillId="0" borderId="37" xfId="0" applyNumberFormat="1" applyFont="1" applyBorder="1" applyAlignment="1">
      <alignment vertical="top" wrapText="1"/>
    </xf>
    <xf numFmtId="49" fontId="21" fillId="20" borderId="38" xfId="0" applyNumberFormat="1" applyFont="1" applyFill="1" applyBorder="1" applyAlignment="1">
      <alignment horizontal="center" vertical="top" wrapText="1"/>
    </xf>
    <xf numFmtId="49" fontId="21" fillId="20" borderId="39" xfId="0" applyNumberFormat="1" applyFont="1" applyFill="1" applyBorder="1" applyAlignment="1">
      <alignment horizontal="center" vertical="top" wrapText="1"/>
    </xf>
    <xf numFmtId="0" fontId="21" fillId="20" borderId="39" xfId="0" applyFont="1" applyFill="1" applyBorder="1" applyAlignment="1">
      <alignment vertical="top" wrapText="1"/>
    </xf>
    <xf numFmtId="4" fontId="21" fillId="20" borderId="39" xfId="0" applyNumberFormat="1" applyFont="1" applyFill="1" applyBorder="1" applyAlignment="1">
      <alignment vertical="top" wrapText="1"/>
    </xf>
    <xf numFmtId="4" fontId="21" fillId="20" borderId="40" xfId="0" applyNumberFormat="1" applyFont="1" applyFill="1" applyBorder="1" applyAlignment="1">
      <alignment vertical="top" wrapText="1"/>
    </xf>
    <xf numFmtId="4" fontId="21" fillId="20" borderId="41" xfId="0" applyNumberFormat="1" applyFont="1" applyFill="1" applyBorder="1" applyAlignment="1">
      <alignment vertical="top" wrapText="1"/>
    </xf>
    <xf numFmtId="49" fontId="25" fillId="0" borderId="42" xfId="0" applyNumberFormat="1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4" fontId="0" fillId="0" borderId="34" xfId="0" applyNumberFormat="1" applyFont="1" applyBorder="1" applyAlignment="1">
      <alignment vertical="top" wrapText="1"/>
    </xf>
    <xf numFmtId="4" fontId="0" fillId="0" borderId="17" xfId="0" applyNumberFormat="1" applyFont="1" applyBorder="1" applyAlignment="1">
      <alignment vertical="top" wrapText="1"/>
    </xf>
    <xf numFmtId="4" fontId="0" fillId="0" borderId="43" xfId="0" applyNumberFormat="1" applyFont="1" applyBorder="1" applyAlignment="1">
      <alignment vertical="top" wrapText="1"/>
    </xf>
    <xf numFmtId="4" fontId="0" fillId="0" borderId="44" xfId="0" applyNumberFormat="1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4" fontId="25" fillId="0" borderId="19" xfId="0" applyNumberFormat="1" applyFont="1" applyBorder="1" applyAlignment="1">
      <alignment vertical="top" wrapText="1"/>
    </xf>
    <xf numFmtId="49" fontId="25" fillId="0" borderId="18" xfId="0" applyNumberFormat="1" applyFont="1" applyBorder="1" applyAlignment="1">
      <alignment horizontal="center" vertical="top" wrapText="1"/>
    </xf>
    <xf numFmtId="4" fontId="0" fillId="0" borderId="19" xfId="0" applyNumberFormat="1" applyFont="1" applyBorder="1" applyAlignment="1">
      <alignment vertical="top" wrapText="1"/>
    </xf>
    <xf numFmtId="4" fontId="0" fillId="0" borderId="45" xfId="0" applyNumberFormat="1" applyFont="1" applyBorder="1" applyAlignment="1">
      <alignment vertical="top" wrapText="1"/>
    </xf>
    <xf numFmtId="49" fontId="0" fillId="0" borderId="46" xfId="0" applyNumberFormat="1" applyFont="1" applyBorder="1" applyAlignment="1">
      <alignment horizontal="center" vertical="top" wrapText="1"/>
    </xf>
    <xf numFmtId="49" fontId="0" fillId="0" borderId="47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4" fontId="1" fillId="0" borderId="34" xfId="0" applyNumberFormat="1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4" fontId="25" fillId="0" borderId="18" xfId="0" applyNumberFormat="1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/>
    </xf>
    <xf numFmtId="4" fontId="25" fillId="0" borderId="37" xfId="0" applyNumberFormat="1" applyFont="1" applyBorder="1" applyAlignment="1">
      <alignment vertical="top" wrapText="1"/>
    </xf>
    <xf numFmtId="4" fontId="0" fillId="0" borderId="29" xfId="0" applyNumberFormat="1" applyBorder="1" applyAlignment="1">
      <alignment vertical="top" wrapText="1"/>
    </xf>
    <xf numFmtId="49" fontId="21" fillId="20" borderId="48" xfId="0" applyNumberFormat="1" applyFont="1" applyFill="1" applyBorder="1" applyAlignment="1">
      <alignment horizontal="center" vertical="top" wrapText="1"/>
    </xf>
    <xf numFmtId="49" fontId="21" fillId="24" borderId="49" xfId="0" applyNumberFormat="1" applyFont="1" applyFill="1" applyBorder="1" applyAlignment="1">
      <alignment horizontal="center" vertical="top" wrapText="1"/>
    </xf>
    <xf numFmtId="0" fontId="25" fillId="0" borderId="24" xfId="0" applyFont="1" applyBorder="1" applyAlignment="1">
      <alignment horizontal="center"/>
    </xf>
    <xf numFmtId="49" fontId="25" fillId="24" borderId="50" xfId="0" applyNumberFormat="1" applyFont="1" applyFill="1" applyBorder="1" applyAlignment="1">
      <alignment horizontal="center" vertical="top" wrapText="1"/>
    </xf>
    <xf numFmtId="0" fontId="25" fillId="24" borderId="50" xfId="0" applyFont="1" applyFill="1" applyBorder="1" applyAlignment="1">
      <alignment vertical="top" wrapText="1"/>
    </xf>
    <xf numFmtId="4" fontId="25" fillId="24" borderId="50" xfId="0" applyNumberFormat="1" applyFont="1" applyFill="1" applyBorder="1" applyAlignment="1">
      <alignment vertical="top" wrapText="1"/>
    </xf>
    <xf numFmtId="4" fontId="25" fillId="24" borderId="51" xfId="0" applyNumberFormat="1" applyFont="1" applyFill="1" applyBorder="1" applyAlignment="1">
      <alignment vertical="top" wrapText="1"/>
    </xf>
    <xf numFmtId="4" fontId="25" fillId="24" borderId="52" xfId="0" applyNumberFormat="1" applyFont="1" applyFill="1" applyBorder="1" applyAlignment="1">
      <alignment vertical="top" wrapText="1"/>
    </xf>
    <xf numFmtId="4" fontId="25" fillId="24" borderId="53" xfId="0" applyNumberFormat="1" applyFont="1" applyFill="1" applyBorder="1" applyAlignment="1">
      <alignment vertical="top" wrapText="1"/>
    </xf>
    <xf numFmtId="49" fontId="0" fillId="24" borderId="54" xfId="0" applyNumberFormat="1" applyFont="1" applyFill="1" applyBorder="1" applyAlignment="1">
      <alignment horizontal="center" vertical="top" wrapText="1"/>
    </xf>
    <xf numFmtId="49" fontId="0" fillId="24" borderId="27" xfId="0" applyNumberFormat="1" applyFont="1" applyFill="1" applyBorder="1" applyAlignment="1">
      <alignment horizontal="center" vertical="top" wrapText="1"/>
    </xf>
    <xf numFmtId="49" fontId="0" fillId="24" borderId="14" xfId="0" applyNumberFormat="1" applyFont="1" applyFill="1" applyBorder="1" applyAlignment="1">
      <alignment horizontal="center" vertical="top" wrapText="1"/>
    </xf>
    <xf numFmtId="0" fontId="0" fillId="24" borderId="14" xfId="0" applyFont="1" applyFill="1" applyBorder="1" applyAlignment="1">
      <alignment vertical="top" wrapText="1"/>
    </xf>
    <xf numFmtId="4" fontId="0" fillId="24" borderId="14" xfId="0" applyNumberFormat="1" applyFont="1" applyFill="1" applyBorder="1" applyAlignment="1">
      <alignment vertical="top" wrapText="1"/>
    </xf>
    <xf numFmtId="4" fontId="0" fillId="24" borderId="55" xfId="0" applyNumberFormat="1" applyFont="1" applyFill="1" applyBorder="1" applyAlignment="1">
      <alignment vertical="top" wrapText="1"/>
    </xf>
    <xf numFmtId="4" fontId="0" fillId="24" borderId="27" xfId="0" applyNumberFormat="1" applyFont="1" applyFill="1" applyBorder="1" applyAlignment="1">
      <alignment vertical="top" wrapText="1"/>
    </xf>
    <xf numFmtId="4" fontId="0" fillId="24" borderId="28" xfId="0" applyNumberFormat="1" applyFont="1" applyFill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49" fontId="0" fillId="0" borderId="56" xfId="0" applyNumberFormat="1" applyFont="1" applyBorder="1" applyAlignment="1">
      <alignment horizontal="center" vertical="top" wrapText="1"/>
    </xf>
    <xf numFmtId="0" fontId="0" fillId="0" borderId="56" xfId="0" applyFont="1" applyBorder="1" applyAlignment="1">
      <alignment vertical="top" wrapText="1"/>
    </xf>
    <xf numFmtId="4" fontId="0" fillId="0" borderId="56" xfId="0" applyNumberFormat="1" applyFont="1" applyBorder="1" applyAlignment="1">
      <alignment vertical="top" wrapText="1"/>
    </xf>
    <xf numFmtId="4" fontId="0" fillId="0" borderId="57" xfId="0" applyNumberFormat="1" applyFont="1" applyBorder="1" applyAlignment="1">
      <alignment vertical="top" wrapText="1"/>
    </xf>
    <xf numFmtId="4" fontId="0" fillId="0" borderId="58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49" fontId="25" fillId="0" borderId="50" xfId="0" applyNumberFormat="1" applyFont="1" applyBorder="1" applyAlignment="1">
      <alignment horizontal="center" vertical="top" wrapText="1"/>
    </xf>
    <xf numFmtId="49" fontId="25" fillId="0" borderId="59" xfId="0" applyNumberFormat="1" applyFont="1" applyBorder="1" applyAlignment="1">
      <alignment horizontal="left" wrapText="1"/>
    </xf>
    <xf numFmtId="4" fontId="25" fillId="0" borderId="50" xfId="0" applyNumberFormat="1" applyFont="1" applyBorder="1" applyAlignment="1">
      <alignment vertical="top" wrapText="1"/>
    </xf>
    <xf numFmtId="4" fontId="25" fillId="0" borderId="52" xfId="0" applyNumberFormat="1" applyFont="1" applyBorder="1" applyAlignment="1">
      <alignment vertical="top" wrapText="1"/>
    </xf>
    <xf numFmtId="4" fontId="25" fillId="0" borderId="45" xfId="0" applyNumberFormat="1" applyFont="1" applyBorder="1" applyAlignment="1">
      <alignment vertical="top" wrapText="1"/>
    </xf>
    <xf numFmtId="49" fontId="0" fillId="0" borderId="60" xfId="0" applyNumberFormat="1" applyFont="1" applyBorder="1" applyAlignment="1">
      <alignment horizontal="center" vertical="top" wrapText="1"/>
    </xf>
    <xf numFmtId="49" fontId="25" fillId="0" borderId="61" xfId="0" applyNumberFormat="1" applyFont="1" applyBorder="1" applyAlignment="1">
      <alignment horizontal="center" vertical="top" wrapText="1"/>
    </xf>
    <xf numFmtId="0" fontId="25" fillId="0" borderId="48" xfId="0" applyFont="1" applyBorder="1" applyAlignment="1">
      <alignment vertical="top" wrapText="1"/>
    </xf>
    <xf numFmtId="4" fontId="25" fillId="0" borderId="48" xfId="0" applyNumberFormat="1" applyFont="1" applyBorder="1" applyAlignment="1">
      <alignment vertical="top" wrapText="1"/>
    </xf>
    <xf numFmtId="49" fontId="25" fillId="0" borderId="60" xfId="0" applyNumberFormat="1" applyFont="1" applyBorder="1" applyAlignment="1">
      <alignment horizontal="center" vertical="top" wrapText="1"/>
    </xf>
    <xf numFmtId="0" fontId="25" fillId="0" borderId="50" xfId="0" applyFon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0" fontId="25" fillId="0" borderId="59" xfId="0" applyFont="1" applyBorder="1" applyAlignment="1">
      <alignment vertical="top" wrapText="1"/>
    </xf>
    <xf numFmtId="49" fontId="0" fillId="0" borderId="14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4" fontId="25" fillId="0" borderId="17" xfId="0" applyNumberFormat="1" applyFont="1" applyBorder="1" applyAlignment="1">
      <alignment vertical="top" wrapText="1"/>
    </xf>
    <xf numFmtId="4" fontId="25" fillId="0" borderId="43" xfId="0" applyNumberFormat="1" applyFont="1" applyBorder="1" applyAlignment="1">
      <alignment vertical="top" wrapText="1"/>
    </xf>
    <xf numFmtId="4" fontId="25" fillId="0" borderId="44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4" fontId="1" fillId="0" borderId="18" xfId="0" applyNumberFormat="1" applyFont="1" applyBorder="1" applyAlignment="1">
      <alignment vertical="top" wrapText="1"/>
    </xf>
    <xf numFmtId="4" fontId="1" fillId="0" borderId="36" xfId="0" applyNumberFormat="1" applyFont="1" applyBorder="1" applyAlignment="1">
      <alignment vertical="top" wrapText="1"/>
    </xf>
    <xf numFmtId="4" fontId="1" fillId="0" borderId="37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4" fontId="0" fillId="0" borderId="20" xfId="0" applyNumberFormat="1" applyFont="1" applyBorder="1" applyAlignment="1">
      <alignment vertical="top" wrapText="1"/>
    </xf>
    <xf numFmtId="4" fontId="0" fillId="0" borderId="62" xfId="0" applyNumberFormat="1" applyFont="1" applyBorder="1" applyAlignment="1">
      <alignment vertical="top" wrapText="1"/>
    </xf>
    <xf numFmtId="4" fontId="0" fillId="0" borderId="63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24" borderId="10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vertical="center" wrapText="1"/>
    </xf>
    <xf numFmtId="4" fontId="0" fillId="0" borderId="66" xfId="0" applyNumberFormat="1" applyBorder="1" applyAlignment="1">
      <alignment/>
    </xf>
    <xf numFmtId="4" fontId="0" fillId="0" borderId="19" xfId="0" applyNumberFormat="1" applyBorder="1" applyAlignment="1">
      <alignment wrapText="1"/>
    </xf>
    <xf numFmtId="4" fontId="0" fillId="0" borderId="45" xfId="0" applyNumberFormat="1" applyBorder="1" applyAlignment="1">
      <alignment/>
    </xf>
    <xf numFmtId="4" fontId="0" fillId="0" borderId="19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 wrapText="1"/>
    </xf>
    <xf numFmtId="49" fontId="0" fillId="0" borderId="18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 wrapText="1"/>
    </xf>
    <xf numFmtId="4" fontId="0" fillId="0" borderId="28" xfId="0" applyNumberFormat="1" applyBorder="1" applyAlignment="1">
      <alignment vertical="center"/>
    </xf>
    <xf numFmtId="4" fontId="0" fillId="0" borderId="28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1" fillId="0" borderId="19" xfId="0" applyNumberFormat="1" applyFont="1" applyBorder="1" applyAlignment="1">
      <alignment horizontal="left" wrapText="1"/>
    </xf>
    <xf numFmtId="4" fontId="0" fillId="0" borderId="67" xfId="0" applyNumberFormat="1" applyFont="1" applyBorder="1" applyAlignment="1">
      <alignment wrapText="1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6" fillId="0" borderId="0" xfId="88" applyFont="1">
      <alignment/>
      <protection/>
    </xf>
    <xf numFmtId="0" fontId="37" fillId="20" borderId="10" xfId="88" applyFont="1" applyFill="1" applyBorder="1" applyAlignment="1">
      <alignment horizontal="center" vertical="center" wrapText="1"/>
      <protection/>
    </xf>
    <xf numFmtId="0" fontId="37" fillId="20" borderId="68" xfId="88" applyFont="1" applyFill="1" applyBorder="1" applyAlignment="1">
      <alignment horizontal="center" vertical="center" wrapText="1"/>
      <protection/>
    </xf>
    <xf numFmtId="0" fontId="22" fillId="0" borderId="10" xfId="88" applyFont="1" applyBorder="1" applyAlignment="1">
      <alignment horizontal="center" vertical="center"/>
      <protection/>
    </xf>
    <xf numFmtId="0" fontId="22" fillId="0" borderId="68" xfId="88" applyFont="1" applyBorder="1" applyAlignment="1">
      <alignment horizontal="center" vertical="center"/>
      <protection/>
    </xf>
    <xf numFmtId="0" fontId="37" fillId="0" borderId="13" xfId="88" applyFont="1" applyBorder="1" applyAlignment="1">
      <alignment horizontal="center"/>
      <protection/>
    </xf>
    <xf numFmtId="0" fontId="37" fillId="0" borderId="13" xfId="88" applyFont="1" applyBorder="1" applyAlignment="1">
      <alignment wrapText="1"/>
      <protection/>
    </xf>
    <xf numFmtId="4" fontId="37" fillId="0" borderId="13" xfId="88" applyNumberFormat="1" applyFont="1" applyBorder="1">
      <alignment/>
      <protection/>
    </xf>
    <xf numFmtId="0" fontId="37" fillId="0" borderId="0" xfId="88" applyFont="1">
      <alignment/>
      <protection/>
    </xf>
    <xf numFmtId="0" fontId="36" fillId="0" borderId="14" xfId="88" applyFont="1" applyBorder="1">
      <alignment/>
      <protection/>
    </xf>
    <xf numFmtId="0" fontId="36" fillId="0" borderId="14" xfId="88" applyFont="1" applyBorder="1" applyAlignment="1">
      <alignment horizontal="left"/>
      <protection/>
    </xf>
    <xf numFmtId="4" fontId="36" fillId="0" borderId="14" xfId="88" applyNumberFormat="1" applyFont="1" applyBorder="1">
      <alignment/>
      <protection/>
    </xf>
    <xf numFmtId="2" fontId="36" fillId="0" borderId="14" xfId="88" applyNumberFormat="1" applyFont="1" applyBorder="1">
      <alignment/>
      <protection/>
    </xf>
    <xf numFmtId="0" fontId="36" fillId="0" borderId="14" xfId="88" applyFont="1" applyBorder="1" applyAlignment="1">
      <alignment horizontal="center"/>
      <protection/>
    </xf>
    <xf numFmtId="0" fontId="36" fillId="0" borderId="17" xfId="88" applyFont="1" applyBorder="1">
      <alignment/>
      <protection/>
    </xf>
    <xf numFmtId="0" fontId="36" fillId="0" borderId="18" xfId="88" applyFont="1" applyBorder="1" applyAlignment="1">
      <alignment horizontal="center" vertical="center"/>
      <protection/>
    </xf>
    <xf numFmtId="0" fontId="36" fillId="0" borderId="18" xfId="88" applyFont="1" applyBorder="1" applyAlignment="1">
      <alignment horizontal="center" vertical="center" wrapText="1"/>
      <protection/>
    </xf>
    <xf numFmtId="4" fontId="36" fillId="0" borderId="17" xfId="88" applyNumberFormat="1" applyFont="1" applyBorder="1">
      <alignment/>
      <protection/>
    </xf>
    <xf numFmtId="0" fontId="36" fillId="0" borderId="17" xfId="88" applyFont="1" applyBorder="1" applyAlignment="1">
      <alignment horizontal="center"/>
      <protection/>
    </xf>
    <xf numFmtId="0" fontId="36" fillId="0" borderId="18" xfId="0" applyFont="1" applyBorder="1" applyAlignment="1">
      <alignment vertical="center"/>
    </xf>
    <xf numFmtId="4" fontId="36" fillId="0" borderId="15" xfId="88" applyNumberFormat="1" applyFont="1" applyBorder="1">
      <alignment/>
      <protection/>
    </xf>
    <xf numFmtId="0" fontId="36" fillId="0" borderId="16" xfId="88" applyFont="1" applyBorder="1">
      <alignment/>
      <protection/>
    </xf>
    <xf numFmtId="0" fontId="36" fillId="0" borderId="36" xfId="88" applyFont="1" applyBorder="1" applyAlignment="1">
      <alignment horizontal="center"/>
      <protection/>
    </xf>
    <xf numFmtId="0" fontId="36" fillId="0" borderId="37" xfId="88" applyFont="1" applyBorder="1" applyAlignment="1">
      <alignment horizontal="center"/>
      <protection/>
    </xf>
    <xf numFmtId="0" fontId="37" fillId="0" borderId="11" xfId="0" applyFont="1" applyBorder="1" applyAlignment="1">
      <alignment vertical="center"/>
    </xf>
    <xf numFmtId="0" fontId="37" fillId="0" borderId="16" xfId="88" applyFont="1" applyBorder="1" applyAlignment="1">
      <alignment wrapText="1"/>
      <protection/>
    </xf>
    <xf numFmtId="4" fontId="37" fillId="0" borderId="14" xfId="88" applyNumberFormat="1" applyFont="1" applyBorder="1">
      <alignment/>
      <protection/>
    </xf>
    <xf numFmtId="0" fontId="37" fillId="0" borderId="0" xfId="88" applyFont="1" applyBorder="1" applyAlignment="1">
      <alignment horizontal="center"/>
      <protection/>
    </xf>
    <xf numFmtId="0" fontId="37" fillId="0" borderId="0" xfId="88" applyFont="1" applyBorder="1">
      <alignment/>
      <protection/>
    </xf>
    <xf numFmtId="0" fontId="0" fillId="0" borderId="0" xfId="0" applyFont="1" applyAlignment="1">
      <alignment horizontal="right" vertical="center"/>
    </xf>
    <xf numFmtId="0" fontId="24" fillId="20" borderId="10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4" fontId="24" fillId="0" borderId="10" xfId="0" applyNumberFormat="1" applyFont="1" applyBorder="1" applyAlignment="1">
      <alignment horizontal="right" vertical="center"/>
    </xf>
    <xf numFmtId="49" fontId="26" fillId="0" borderId="16" xfId="0" applyNumberFormat="1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49" fontId="24" fillId="0" borderId="11" xfId="0" applyNumberFormat="1" applyFont="1" applyBorder="1" applyAlignment="1">
      <alignment vertical="center"/>
    </xf>
    <xf numFmtId="49" fontId="26" fillId="0" borderId="18" xfId="0" applyNumberFormat="1" applyFont="1" applyBorder="1" applyAlignment="1">
      <alignment vertical="center"/>
    </xf>
    <xf numFmtId="49" fontId="26" fillId="0" borderId="11" xfId="0" applyNumberFormat="1" applyFont="1" applyBorder="1" applyAlignment="1">
      <alignment vertical="center"/>
    </xf>
    <xf numFmtId="2" fontId="26" fillId="0" borderId="10" xfId="0" applyNumberFormat="1" applyFont="1" applyBorder="1" applyAlignment="1">
      <alignment vertical="center"/>
    </xf>
    <xf numFmtId="49" fontId="24" fillId="0" borderId="17" xfId="0" applyNumberFormat="1" applyFont="1" applyBorder="1" applyAlignment="1">
      <alignment vertical="center"/>
    </xf>
    <xf numFmtId="2" fontId="24" fillId="0" borderId="11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4" fontId="26" fillId="0" borderId="11" xfId="0" applyNumberFormat="1" applyFont="1" applyBorder="1" applyAlignment="1">
      <alignment vertical="center"/>
    </xf>
    <xf numFmtId="2" fontId="26" fillId="0" borderId="11" xfId="0" applyNumberFormat="1" applyFon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26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21" fillId="20" borderId="69" xfId="0" applyFont="1" applyFill="1" applyBorder="1" applyAlignment="1">
      <alignment horizontal="center" vertical="center"/>
    </xf>
    <xf numFmtId="0" fontId="21" fillId="20" borderId="70" xfId="0" applyFont="1" applyFill="1" applyBorder="1" applyAlignment="1">
      <alignment horizontal="center" vertical="center"/>
    </xf>
    <xf numFmtId="0" fontId="21" fillId="20" borderId="71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0" xfId="0" applyFont="1" applyBorder="1" applyAlignment="1">
      <alignment vertical="center"/>
    </xf>
    <xf numFmtId="4" fontId="1" fillId="0" borderId="70" xfId="0" applyNumberFormat="1" applyFont="1" applyBorder="1" applyAlignment="1">
      <alignment horizontal="center" vertical="center"/>
    </xf>
    <xf numFmtId="4" fontId="1" fillId="0" borderId="70" xfId="0" applyNumberFormat="1" applyFont="1" applyBorder="1" applyAlignment="1">
      <alignment vertical="center"/>
    </xf>
    <xf numFmtId="0" fontId="1" fillId="0" borderId="73" xfId="0" applyFont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4" fontId="1" fillId="0" borderId="73" xfId="0" applyNumberFormat="1" applyFont="1" applyBorder="1" applyAlignment="1">
      <alignment horizontal="center" vertical="center"/>
    </xf>
    <xf numFmtId="4" fontId="1" fillId="0" borderId="73" xfId="0" applyNumberFormat="1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Border="1" applyAlignment="1">
      <alignment vertical="center"/>
    </xf>
    <xf numFmtId="4" fontId="1" fillId="0" borderId="71" xfId="0" applyNumberFormat="1" applyFont="1" applyBorder="1" applyAlignment="1">
      <alignment horizontal="center" vertical="center"/>
    </xf>
    <xf numFmtId="4" fontId="1" fillId="0" borderId="71" xfId="0" applyNumberFormat="1" applyFont="1" applyBorder="1" applyAlignment="1">
      <alignment vertical="center"/>
    </xf>
    <xf numFmtId="0" fontId="21" fillId="20" borderId="69" xfId="0" applyFont="1" applyFill="1" applyBorder="1" applyAlignment="1">
      <alignment vertical="center"/>
    </xf>
    <xf numFmtId="0" fontId="1" fillId="20" borderId="69" xfId="0" applyFont="1" applyFill="1" applyBorder="1" applyAlignment="1">
      <alignment horizontal="center" vertical="center"/>
    </xf>
    <xf numFmtId="4" fontId="1" fillId="20" borderId="69" xfId="0" applyNumberFormat="1" applyFont="1" applyFill="1" applyBorder="1" applyAlignment="1">
      <alignment vertical="center"/>
    </xf>
    <xf numFmtId="4" fontId="0" fillId="0" borderId="72" xfId="0" applyNumberFormat="1" applyBorder="1" applyAlignment="1">
      <alignment vertical="center"/>
    </xf>
    <xf numFmtId="0" fontId="1" fillId="0" borderId="74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4" fontId="1" fillId="0" borderId="74" xfId="0" applyNumberFormat="1" applyFont="1" applyBorder="1" applyAlignment="1">
      <alignment vertical="center"/>
    </xf>
    <xf numFmtId="0" fontId="1" fillId="0" borderId="73" xfId="0" applyFont="1" applyBorder="1" applyAlignment="1">
      <alignment vertical="center" wrapText="1"/>
    </xf>
    <xf numFmtId="4" fontId="1" fillId="0" borderId="72" xfId="0" applyNumberFormat="1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4" fontId="1" fillId="0" borderId="75" xfId="0" applyNumberFormat="1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76" xfId="0" applyFont="1" applyBorder="1" applyAlignment="1">
      <alignment horizontal="center" vertical="center"/>
    </xf>
    <xf numFmtId="4" fontId="1" fillId="0" borderId="76" xfId="0" applyNumberFormat="1" applyFont="1" applyBorder="1" applyAlignment="1">
      <alignment vertical="center"/>
    </xf>
    <xf numFmtId="0" fontId="1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68" xfId="0" applyFont="1" applyBorder="1" applyAlignment="1">
      <alignment/>
    </xf>
    <xf numFmtId="0" fontId="21" fillId="0" borderId="78" xfId="0" applyFont="1" applyBorder="1" applyAlignment="1">
      <alignment/>
    </xf>
    <xf numFmtId="0" fontId="21" fillId="0" borderId="79" xfId="0" applyFont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left"/>
    </xf>
    <xf numFmtId="0" fontId="24" fillId="0" borderId="81" xfId="0" applyFont="1" applyBorder="1" applyAlignment="1">
      <alignment horizontal="left"/>
    </xf>
    <xf numFmtId="0" fontId="24" fillId="0" borderId="82" xfId="0" applyFont="1" applyBorder="1" applyAlignment="1">
      <alignment horizontal="left"/>
    </xf>
    <xf numFmtId="4" fontId="0" fillId="0" borderId="83" xfId="0" applyNumberForma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24" fillId="0" borderId="84" xfId="0" applyFont="1" applyBorder="1" applyAlignment="1">
      <alignment horizontal="left"/>
    </xf>
    <xf numFmtId="4" fontId="0" fillId="0" borderId="85" xfId="0" applyNumberFormat="1" applyBorder="1" applyAlignment="1">
      <alignment horizontal="right"/>
    </xf>
    <xf numFmtId="0" fontId="0" fillId="0" borderId="86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24" fillId="0" borderId="66" xfId="0" applyFont="1" applyBorder="1" applyAlignment="1">
      <alignment horizontal="left"/>
    </xf>
    <xf numFmtId="4" fontId="0" fillId="0" borderId="45" xfId="0" applyNumberFormat="1" applyBorder="1" applyAlignment="1">
      <alignment horizontal="right"/>
    </xf>
    <xf numFmtId="0" fontId="0" fillId="0" borderId="86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87" xfId="0" applyFont="1" applyBorder="1" applyAlignment="1">
      <alignment/>
    </xf>
    <xf numFmtId="0" fontId="0" fillId="0" borderId="88" xfId="0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92" xfId="0" applyFont="1" applyBorder="1" applyAlignment="1">
      <alignment/>
    </xf>
    <xf numFmtId="4" fontId="0" fillId="0" borderId="93" xfId="0" applyNumberFormat="1" applyBorder="1" applyAlignment="1">
      <alignment horizontal="right"/>
    </xf>
    <xf numFmtId="0" fontId="0" fillId="0" borderId="18" xfId="0" applyBorder="1" applyAlignment="1">
      <alignment/>
    </xf>
    <xf numFmtId="4" fontId="0" fillId="0" borderId="10" xfId="0" applyNumberFormat="1" applyBorder="1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94" xfId="0" applyFont="1" applyBorder="1" applyAlignment="1">
      <alignment/>
    </xf>
    <xf numFmtId="49" fontId="0" fillId="0" borderId="11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85">
      <alignment/>
      <protection/>
    </xf>
    <xf numFmtId="0" fontId="33" fillId="0" borderId="0" xfId="85" applyFont="1" applyAlignment="1">
      <alignment horizontal="center" vertical="center"/>
      <protection/>
    </xf>
    <xf numFmtId="0" fontId="0" fillId="0" borderId="0" xfId="85" applyAlignment="1">
      <alignment vertical="center"/>
      <protection/>
    </xf>
    <xf numFmtId="0" fontId="34" fillId="0" borderId="0" xfId="85" applyFont="1" applyAlignment="1">
      <alignment horizontal="right" vertical="top"/>
      <protection/>
    </xf>
    <xf numFmtId="0" fontId="24" fillId="20" borderId="10" xfId="85" applyFont="1" applyFill="1" applyBorder="1" applyAlignment="1">
      <alignment horizontal="center" vertical="center" wrapText="1"/>
      <protection/>
    </xf>
    <xf numFmtId="0" fontId="23" fillId="0" borderId="10" xfId="85" applyFont="1" applyBorder="1" applyAlignment="1">
      <alignment horizontal="center" vertical="center"/>
      <protection/>
    </xf>
    <xf numFmtId="0" fontId="0" fillId="0" borderId="13" xfId="85" applyFont="1" applyBorder="1" applyAlignment="1">
      <alignment horizontal="center" vertical="center"/>
      <protection/>
    </xf>
    <xf numFmtId="0" fontId="0" fillId="0" borderId="13" xfId="85" applyFont="1" applyBorder="1" applyAlignment="1">
      <alignment vertical="center"/>
      <protection/>
    </xf>
    <xf numFmtId="4" fontId="0" fillId="0" borderId="13" xfId="85" applyNumberFormat="1" applyFont="1" applyBorder="1" applyAlignment="1">
      <alignment vertical="center"/>
      <protection/>
    </xf>
    <xf numFmtId="0" fontId="0" fillId="0" borderId="14" xfId="85" applyBorder="1" applyAlignment="1">
      <alignment horizontal="center" vertical="center"/>
      <protection/>
    </xf>
    <xf numFmtId="0" fontId="0" fillId="0" borderId="14" xfId="85" applyFont="1" applyBorder="1" applyAlignment="1">
      <alignment horizontal="left" vertical="center" indent="1"/>
      <protection/>
    </xf>
    <xf numFmtId="4" fontId="0" fillId="0" borderId="14" xfId="85" applyNumberFormat="1" applyBorder="1" applyAlignment="1">
      <alignment vertical="center"/>
      <protection/>
    </xf>
    <xf numFmtId="0" fontId="0" fillId="0" borderId="14" xfId="85" applyFont="1" applyBorder="1" applyAlignment="1">
      <alignment horizontal="left" vertical="center" wrapText="1" indent="2"/>
      <protection/>
    </xf>
    <xf numFmtId="0" fontId="0" fillId="0" borderId="14" xfId="85" applyFont="1" applyBorder="1" applyAlignment="1">
      <alignment horizontal="left" vertical="center" indent="2"/>
      <protection/>
    </xf>
    <xf numFmtId="0" fontId="0" fillId="0" borderId="15" xfId="85" applyBorder="1" applyAlignment="1">
      <alignment horizontal="center" vertical="center"/>
      <protection/>
    </xf>
    <xf numFmtId="0" fontId="0" fillId="0" borderId="15" xfId="85" applyFont="1" applyBorder="1" applyAlignment="1">
      <alignment horizontal="left" vertical="center" indent="2"/>
      <protection/>
    </xf>
    <xf numFmtId="4" fontId="0" fillId="0" borderId="15" xfId="85" applyNumberFormat="1" applyBorder="1" applyAlignment="1">
      <alignment vertical="center"/>
      <protection/>
    </xf>
    <xf numFmtId="4" fontId="24" fillId="0" borderId="10" xfId="85" applyNumberFormat="1" applyFont="1" applyBorder="1" applyAlignment="1">
      <alignment vertical="center"/>
      <protection/>
    </xf>
    <xf numFmtId="0" fontId="24" fillId="0" borderId="0" xfId="85" applyFont="1">
      <alignment/>
      <protection/>
    </xf>
    <xf numFmtId="0" fontId="42" fillId="0" borderId="0" xfId="85" applyFont="1">
      <alignment/>
      <protection/>
    </xf>
    <xf numFmtId="0" fontId="0" fillId="0" borderId="0" xfId="86">
      <alignment/>
      <protection/>
    </xf>
    <xf numFmtId="0" fontId="33" fillId="0" borderId="0" xfId="86" applyFont="1" applyAlignment="1">
      <alignment horizontal="center" vertical="center"/>
      <protection/>
    </xf>
    <xf numFmtId="0" fontId="0" fillId="0" borderId="0" xfId="86" applyAlignment="1">
      <alignment vertical="center"/>
      <protection/>
    </xf>
    <xf numFmtId="0" fontId="34" fillId="0" borderId="0" xfId="86" applyFont="1" applyAlignment="1">
      <alignment horizontal="right" vertical="center"/>
      <protection/>
    </xf>
    <xf numFmtId="0" fontId="23" fillId="0" borderId="10" xfId="86" applyFont="1" applyBorder="1" applyAlignment="1">
      <alignment horizontal="center" vertical="center"/>
      <protection/>
    </xf>
    <xf numFmtId="0" fontId="0" fillId="0" borderId="13" xfId="86" applyFont="1" applyBorder="1" applyAlignment="1">
      <alignment horizontal="center" vertical="center"/>
      <protection/>
    </xf>
    <xf numFmtId="49" fontId="0" fillId="0" borderId="13" xfId="86" applyNumberFormat="1" applyFont="1" applyBorder="1" applyAlignment="1">
      <alignment vertical="center"/>
      <protection/>
    </xf>
    <xf numFmtId="4" fontId="0" fillId="0" borderId="13" xfId="86" applyNumberFormat="1" applyBorder="1" applyAlignment="1">
      <alignment vertical="center"/>
      <protection/>
    </xf>
    <xf numFmtId="0" fontId="0" fillId="0" borderId="14" xfId="86" applyBorder="1" applyAlignment="1">
      <alignment horizontal="center" vertical="center"/>
      <protection/>
    </xf>
    <xf numFmtId="49" fontId="0" fillId="0" borderId="14" xfId="86" applyNumberFormat="1" applyFont="1" applyBorder="1" applyAlignment="1">
      <alignment horizontal="left" vertical="center" indent="1"/>
      <protection/>
    </xf>
    <xf numFmtId="4" fontId="0" fillId="0" borderId="14" xfId="86" applyNumberFormat="1" applyBorder="1" applyAlignment="1">
      <alignment vertical="center"/>
      <protection/>
    </xf>
    <xf numFmtId="49" fontId="0" fillId="0" borderId="16" xfId="86" applyNumberFormat="1" applyFont="1" applyBorder="1" applyAlignment="1">
      <alignment vertical="center"/>
      <protection/>
    </xf>
    <xf numFmtId="0" fontId="0" fillId="0" borderId="15" xfId="86" applyBorder="1" applyAlignment="1">
      <alignment horizontal="center" vertical="center"/>
      <protection/>
    </xf>
    <xf numFmtId="4" fontId="0" fillId="0" borderId="15" xfId="86" applyNumberFormat="1" applyBorder="1" applyAlignment="1">
      <alignment vertical="center"/>
      <protection/>
    </xf>
    <xf numFmtId="4" fontId="24" fillId="0" borderId="10" xfId="86" applyNumberFormat="1" applyFont="1" applyBorder="1" applyAlignment="1">
      <alignment vertical="center"/>
      <protection/>
    </xf>
    <xf numFmtId="0" fontId="24" fillId="0" borderId="0" xfId="86" applyFont="1">
      <alignment/>
      <protection/>
    </xf>
    <xf numFmtId="0" fontId="42" fillId="0" borderId="0" xfId="86" applyFont="1">
      <alignment/>
      <protection/>
    </xf>
    <xf numFmtId="0" fontId="0" fillId="0" borderId="0" xfId="87" applyAlignment="1">
      <alignment vertical="center"/>
      <protection/>
    </xf>
    <xf numFmtId="0" fontId="33" fillId="0" borderId="0" xfId="87" applyFont="1" applyAlignment="1">
      <alignment horizontal="center" vertical="center" wrapText="1"/>
      <protection/>
    </xf>
    <xf numFmtId="0" fontId="34" fillId="0" borderId="0" xfId="87" applyFont="1" applyAlignment="1">
      <alignment horizontal="right" vertical="center"/>
      <protection/>
    </xf>
    <xf numFmtId="0" fontId="22" fillId="0" borderId="10" xfId="87" applyFont="1" applyBorder="1" applyAlignment="1">
      <alignment horizontal="center" vertical="center"/>
      <protection/>
    </xf>
    <xf numFmtId="0" fontId="1" fillId="0" borderId="13" xfId="87" applyFont="1" applyBorder="1" applyAlignment="1">
      <alignment horizontal="center" vertical="center"/>
      <protection/>
    </xf>
    <xf numFmtId="0" fontId="1" fillId="0" borderId="13" xfId="87" applyFont="1" applyBorder="1" applyAlignment="1">
      <alignment vertical="center"/>
      <protection/>
    </xf>
    <xf numFmtId="0" fontId="1" fillId="0" borderId="12" xfId="87" applyFont="1" applyBorder="1" applyAlignment="1">
      <alignment vertical="center" wrapText="1"/>
      <protection/>
    </xf>
    <xf numFmtId="0" fontId="1" fillId="0" borderId="14" xfId="87" applyFont="1" applyBorder="1" applyAlignment="1">
      <alignment horizontal="center" vertical="center"/>
      <protection/>
    </xf>
    <xf numFmtId="0" fontId="1" fillId="0" borderId="14" xfId="87" applyFont="1" applyBorder="1" applyAlignment="1">
      <alignment vertical="center"/>
      <protection/>
    </xf>
    <xf numFmtId="0" fontId="1" fillId="0" borderId="14" xfId="87" applyFont="1" applyBorder="1" applyAlignment="1">
      <alignment vertical="center" wrapText="1"/>
      <protection/>
    </xf>
    <xf numFmtId="0" fontId="1" fillId="0" borderId="16" xfId="87" applyFont="1" applyBorder="1" applyAlignment="1">
      <alignment vertical="center" wrapText="1"/>
      <protection/>
    </xf>
    <xf numFmtId="0" fontId="1" fillId="0" borderId="17" xfId="87" applyFont="1" applyBorder="1" applyAlignment="1">
      <alignment vertical="center"/>
      <protection/>
    </xf>
    <xf numFmtId="0" fontId="1" fillId="0" borderId="10" xfId="87" applyFont="1" applyBorder="1" applyAlignment="1">
      <alignment vertical="center"/>
      <protection/>
    </xf>
    <xf numFmtId="0" fontId="21" fillId="0" borderId="10" xfId="87" applyFont="1" applyBorder="1" applyAlignment="1">
      <alignment vertical="center"/>
      <protection/>
    </xf>
    <xf numFmtId="0" fontId="21" fillId="0" borderId="10" xfId="87" applyFont="1" applyBorder="1" applyAlignment="1">
      <alignment horizontal="center" vertical="center"/>
      <protection/>
    </xf>
    <xf numFmtId="0" fontId="1" fillId="0" borderId="0" xfId="87" applyFont="1" applyAlignment="1">
      <alignment vertical="center"/>
      <protection/>
    </xf>
    <xf numFmtId="0" fontId="29" fillId="0" borderId="0" xfId="87" applyFont="1" applyAlignment="1">
      <alignment vertical="center"/>
      <protection/>
    </xf>
    <xf numFmtId="0" fontId="44" fillId="0" borderId="0" xfId="87" applyFont="1" applyAlignment="1">
      <alignment horizontal="center" vertical="center"/>
      <protection/>
    </xf>
    <xf numFmtId="0" fontId="44" fillId="0" borderId="0" xfId="87" applyFont="1" applyAlignment="1">
      <alignment vertical="center"/>
      <protection/>
    </xf>
    <xf numFmtId="0" fontId="1" fillId="0" borderId="95" xfId="0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4" fontId="0" fillId="0" borderId="87" xfId="0" applyNumberFormat="1" applyBorder="1" applyAlignment="1">
      <alignment/>
    </xf>
    <xf numFmtId="4" fontId="0" fillId="0" borderId="67" xfId="0" applyNumberFormat="1" applyBorder="1" applyAlignment="1">
      <alignment/>
    </xf>
    <xf numFmtId="49" fontId="0" fillId="0" borderId="16" xfId="0" applyNumberFormat="1" applyBorder="1" applyAlignment="1">
      <alignment vertical="center"/>
    </xf>
    <xf numFmtId="49" fontId="0" fillId="0" borderId="34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20" borderId="96" xfId="0" applyFont="1" applyFill="1" applyBorder="1" applyAlignment="1">
      <alignment horizontal="center" vertical="center"/>
    </xf>
    <xf numFmtId="4" fontId="21" fillId="25" borderId="36" xfId="0" applyNumberFormat="1" applyFont="1" applyFill="1" applyBorder="1" applyAlignment="1">
      <alignment vertical="top" wrapText="1"/>
    </xf>
    <xf numFmtId="4" fontId="24" fillId="20" borderId="66" xfId="0" applyNumberFormat="1" applyFont="1" applyFill="1" applyBorder="1" applyAlignment="1">
      <alignment vertical="top" wrapText="1"/>
    </xf>
    <xf numFmtId="49" fontId="0" fillId="20" borderId="39" xfId="0" applyNumberFormat="1" applyFont="1" applyFill="1" applyBorder="1" applyAlignment="1">
      <alignment horizontal="center" vertical="top" wrapText="1"/>
    </xf>
    <xf numFmtId="49" fontId="0" fillId="20" borderId="39" xfId="0" applyNumberFormat="1" applyFill="1" applyBorder="1" applyAlignment="1">
      <alignment horizontal="center" vertical="top" wrapText="1"/>
    </xf>
    <xf numFmtId="0" fontId="0" fillId="20" borderId="39" xfId="0" applyFont="1" applyFill="1" applyBorder="1" applyAlignment="1">
      <alignment vertical="top" wrapText="1"/>
    </xf>
    <xf numFmtId="4" fontId="24" fillId="20" borderId="39" xfId="0" applyNumberFormat="1" applyFont="1" applyFill="1" applyBorder="1" applyAlignment="1">
      <alignment vertical="top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49" fontId="0" fillId="0" borderId="14" xfId="0" applyNumberForma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49" fontId="0" fillId="0" borderId="18" xfId="0" applyNumberForma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4" fontId="0" fillId="0" borderId="97" xfId="0" applyNumberFormat="1" applyBorder="1" applyAlignment="1">
      <alignment/>
    </xf>
    <xf numFmtId="0" fontId="1" fillId="0" borderId="94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 wrapText="1"/>
    </xf>
    <xf numFmtId="0" fontId="0" fillId="0" borderId="98" xfId="0" applyBorder="1" applyAlignment="1">
      <alignment horizontal="center" vertical="center"/>
    </xf>
    <xf numFmtId="49" fontId="0" fillId="0" borderId="98" xfId="0" applyNumberFormat="1" applyFont="1" applyBorder="1" applyAlignment="1">
      <alignment vertical="center"/>
    </xf>
    <xf numFmtId="4" fontId="0" fillId="0" borderId="98" xfId="0" applyNumberFormat="1" applyFont="1" applyBorder="1" applyAlignment="1">
      <alignment wrapText="1"/>
    </xf>
    <xf numFmtId="4" fontId="0" fillId="0" borderId="98" xfId="0" applyNumberFormat="1" applyBorder="1" applyAlignment="1">
      <alignment/>
    </xf>
    <xf numFmtId="4" fontId="0" fillId="0" borderId="98" xfId="0" applyNumberFormat="1" applyBorder="1" applyAlignment="1">
      <alignment wrapText="1"/>
    </xf>
    <xf numFmtId="4" fontId="0" fillId="0" borderId="99" xfId="0" applyNumberFormat="1" applyBorder="1" applyAlignment="1">
      <alignment/>
    </xf>
    <xf numFmtId="4" fontId="0" fillId="0" borderId="86" xfId="0" applyNumberFormat="1" applyFont="1" applyBorder="1" applyAlignment="1">
      <alignment wrapText="1"/>
    </xf>
    <xf numFmtId="4" fontId="0" fillId="0" borderId="100" xfId="0" applyNumberFormat="1" applyFont="1" applyBorder="1" applyAlignment="1">
      <alignment wrapText="1"/>
    </xf>
    <xf numFmtId="0" fontId="0" fillId="0" borderId="27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0" fillId="0" borderId="33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vertical="center"/>
    </xf>
    <xf numFmtId="49" fontId="0" fillId="0" borderId="37" xfId="0" applyNumberFormat="1" applyFont="1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vertical="center"/>
    </xf>
    <xf numFmtId="0" fontId="37" fillId="0" borderId="68" xfId="88" applyFont="1" applyBorder="1" applyAlignment="1">
      <alignment horizontal="center"/>
      <protection/>
    </xf>
    <xf numFmtId="0" fontId="37" fillId="0" borderId="79" xfId="88" applyFont="1" applyBorder="1" applyAlignment="1">
      <alignment horizontal="center"/>
      <protection/>
    </xf>
    <xf numFmtId="0" fontId="37" fillId="0" borderId="94" xfId="0" applyFont="1" applyBorder="1" applyAlignment="1">
      <alignment vertical="center"/>
    </xf>
    <xf numFmtId="4" fontId="37" fillId="0" borderId="16" xfId="88" applyNumberFormat="1" applyFont="1" applyBorder="1">
      <alignment/>
      <protection/>
    </xf>
    <xf numFmtId="0" fontId="36" fillId="0" borderId="37" xfId="88" applyFont="1" applyBorder="1">
      <alignment/>
      <protection/>
    </xf>
    <xf numFmtId="49" fontId="0" fillId="0" borderId="14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vertical="top" wrapText="1"/>
    </xf>
    <xf numFmtId="49" fontId="0" fillId="0" borderId="47" xfId="0" applyNumberFormat="1" applyBorder="1" applyAlignment="1">
      <alignment horizontal="center" vertical="top" wrapText="1"/>
    </xf>
    <xf numFmtId="49" fontId="21" fillId="20" borderId="10" xfId="0" applyNumberFormat="1" applyFont="1" applyFill="1" applyBorder="1" applyAlignment="1">
      <alignment wrapText="1"/>
    </xf>
    <xf numFmtId="49" fontId="21" fillId="20" borderId="10" xfId="0" applyNumberFormat="1" applyFont="1" applyFill="1" applyBorder="1" applyAlignment="1">
      <alignment horizontal="center" wrapText="1"/>
    </xf>
    <xf numFmtId="49" fontId="21" fillId="20" borderId="10" xfId="0" applyNumberFormat="1" applyFont="1" applyFill="1" applyBorder="1" applyAlignment="1">
      <alignment horizontal="left" wrapText="1"/>
    </xf>
    <xf numFmtId="4" fontId="21" fillId="20" borderId="10" xfId="0" applyNumberFormat="1" applyFont="1" applyFill="1" applyBorder="1" applyAlignment="1">
      <alignment/>
    </xf>
    <xf numFmtId="4" fontId="21" fillId="20" borderId="68" xfId="0" applyNumberFormat="1" applyFont="1" applyFill="1" applyBorder="1" applyAlignment="1">
      <alignment/>
    </xf>
    <xf numFmtId="4" fontId="21" fillId="20" borderId="79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left" wrapText="1"/>
    </xf>
    <xf numFmtId="4" fontId="25" fillId="0" borderId="12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4" fontId="25" fillId="0" borderId="37" xfId="0" applyNumberFormat="1" applyFont="1" applyBorder="1" applyAlignment="1">
      <alignment/>
    </xf>
    <xf numFmtId="49" fontId="0" fillId="0" borderId="14" xfId="0" applyNumberForma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37" xfId="0" applyNumberFormat="1" applyFont="1" applyBorder="1" applyAlignment="1">
      <alignment wrapText="1"/>
    </xf>
    <xf numFmtId="49" fontId="25" fillId="0" borderId="18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/>
    </xf>
    <xf numFmtId="49" fontId="0" fillId="0" borderId="16" xfId="0" applyNumberFormat="1" applyBorder="1" applyAlignment="1">
      <alignment horizontal="center" wrapText="1"/>
    </xf>
    <xf numFmtId="49" fontId="0" fillId="0" borderId="16" xfId="0" applyNumberFormat="1" applyFont="1" applyBorder="1" applyAlignment="1">
      <alignment horizontal="left" wrapText="1"/>
    </xf>
    <xf numFmtId="4" fontId="0" fillId="0" borderId="16" xfId="0" applyNumberFormat="1" applyFont="1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/>
    </xf>
    <xf numFmtId="0" fontId="0" fillId="0" borderId="18" xfId="0" applyBorder="1" applyAlignment="1">
      <alignment vertical="top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vertical="center"/>
    </xf>
    <xf numFmtId="0" fontId="0" fillId="0" borderId="18" xfId="0" applyFont="1" applyBorder="1" applyAlignment="1">
      <alignment vertical="top" wrapText="1"/>
    </xf>
    <xf numFmtId="0" fontId="22" fillId="0" borderId="1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01" xfId="0" applyNumberFormat="1" applyFont="1" applyBorder="1" applyAlignment="1">
      <alignment wrapText="1"/>
    </xf>
    <xf numFmtId="4" fontId="0" fillId="0" borderId="84" xfId="0" applyNumberFormat="1" applyBorder="1" applyAlignment="1">
      <alignment/>
    </xf>
    <xf numFmtId="4" fontId="0" fillId="0" borderId="101" xfId="0" applyNumberFormat="1" applyBorder="1" applyAlignment="1">
      <alignment/>
    </xf>
    <xf numFmtId="4" fontId="0" fillId="0" borderId="102" xfId="0" applyNumberFormat="1" applyBorder="1" applyAlignment="1">
      <alignment wrapText="1"/>
    </xf>
    <xf numFmtId="4" fontId="0" fillId="0" borderId="85" xfId="0" applyNumberFormat="1" applyBorder="1" applyAlignment="1">
      <alignment/>
    </xf>
    <xf numFmtId="4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49" fontId="0" fillId="0" borderId="19" xfId="0" applyNumberForma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4" fontId="21" fillId="20" borderId="37" xfId="0" applyNumberFormat="1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" fontId="1" fillId="0" borderId="32" xfId="0" applyNumberFormat="1" applyFont="1" applyBorder="1" applyAlignment="1">
      <alignment vertical="top" wrapText="1"/>
    </xf>
    <xf numFmtId="49" fontId="0" fillId="0" borderId="98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" fontId="0" fillId="0" borderId="101" xfId="0" applyNumberFormat="1" applyBorder="1" applyAlignment="1">
      <alignment vertical="center"/>
    </xf>
    <xf numFmtId="4" fontId="0" fillId="0" borderId="84" xfId="0" applyNumberFormat="1" applyBorder="1" applyAlignment="1">
      <alignment vertical="center"/>
    </xf>
    <xf numFmtId="4" fontId="0" fillId="0" borderId="10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6" xfId="0" applyNumberForma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wrapText="1"/>
    </xf>
    <xf numFmtId="0" fontId="1" fillId="0" borderId="79" xfId="0" applyFont="1" applyBorder="1" applyAlignment="1">
      <alignment horizontal="center" wrapText="1"/>
    </xf>
    <xf numFmtId="4" fontId="26" fillId="0" borderId="16" xfId="0" applyNumberFormat="1" applyFont="1" applyBorder="1" applyAlignment="1">
      <alignment/>
    </xf>
    <xf numFmtId="49" fontId="0" fillId="0" borderId="16" xfId="0" applyNumberForma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0" fillId="0" borderId="16" xfId="0" applyNumberFormat="1" applyBorder="1" applyAlignment="1">
      <alignment/>
    </xf>
    <xf numFmtId="49" fontId="0" fillId="0" borderId="16" xfId="0" applyNumberForma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4" fontId="0" fillId="0" borderId="33" xfId="0" applyNumberFormat="1" applyFont="1" applyBorder="1" applyAlignment="1">
      <alignment vertical="top" wrapText="1"/>
    </xf>
    <xf numFmtId="4" fontId="0" fillId="0" borderId="18" xfId="0" applyNumberFormat="1" applyFont="1" applyBorder="1" applyAlignment="1">
      <alignment/>
    </xf>
    <xf numFmtId="49" fontId="0" fillId="0" borderId="103" xfId="0" applyNumberFormat="1" applyFont="1" applyBorder="1" applyAlignment="1">
      <alignment horizontal="center" vertical="top" wrapText="1"/>
    </xf>
    <xf numFmtId="4" fontId="0" fillId="0" borderId="101" xfId="0" applyNumberFormat="1" applyBorder="1" applyAlignment="1">
      <alignment wrapText="1"/>
    </xf>
    <xf numFmtId="0" fontId="0" fillId="0" borderId="104" xfId="0" applyFont="1" applyBorder="1" applyAlignment="1">
      <alignment horizontal="center" vertical="center"/>
    </xf>
    <xf numFmtId="4" fontId="0" fillId="0" borderId="105" xfId="0" applyNumberFormat="1" applyBorder="1" applyAlignment="1">
      <alignment/>
    </xf>
    <xf numFmtId="0" fontId="21" fillId="20" borderId="79" xfId="0" applyFont="1" applyFill="1" applyBorder="1" applyAlignment="1">
      <alignment horizontal="center" vertical="center" wrapText="1"/>
    </xf>
    <xf numFmtId="2" fontId="21" fillId="20" borderId="79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 shrinkToFit="1"/>
    </xf>
    <xf numFmtId="0" fontId="21" fillId="20" borderId="6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14" xfId="88" applyFont="1" applyBorder="1" applyAlignment="1">
      <alignment horizontal="left"/>
      <protection/>
    </xf>
    <xf numFmtId="0" fontId="21" fillId="0" borderId="0" xfId="88" applyFont="1" applyBorder="1" applyAlignment="1">
      <alignment horizontal="center" wrapText="1"/>
      <protection/>
    </xf>
    <xf numFmtId="0" fontId="37" fillId="20" borderId="10" xfId="88" applyFont="1" applyFill="1" applyBorder="1" applyAlignment="1">
      <alignment horizontal="center" vertical="center"/>
      <protection/>
    </xf>
    <xf numFmtId="49" fontId="0" fillId="0" borderId="14" xfId="0" applyNumberFormat="1" applyBorder="1" applyAlignment="1">
      <alignment horizontal="left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37" fillId="20" borderId="10" xfId="88" applyFont="1" applyFill="1" applyBorder="1" applyAlignment="1">
      <alignment horizontal="center" vertical="center" wrapText="1"/>
      <protection/>
    </xf>
    <xf numFmtId="0" fontId="37" fillId="0" borderId="13" xfId="88" applyFont="1" applyBorder="1" applyAlignment="1">
      <alignment horizontal="center"/>
      <protection/>
    </xf>
    <xf numFmtId="0" fontId="36" fillId="0" borderId="14" xfId="88" applyFont="1" applyBorder="1" applyAlignment="1">
      <alignment horizontal="center" vertical="center"/>
      <protection/>
    </xf>
    <xf numFmtId="0" fontId="36" fillId="0" borderId="14" xfId="88" applyFont="1" applyBorder="1" applyAlignment="1">
      <alignment horizontal="left" wrapText="1"/>
      <protection/>
    </xf>
    <xf numFmtId="0" fontId="36" fillId="0" borderId="14" xfId="88" applyFont="1" applyBorder="1" applyAlignment="1">
      <alignment horizontal="center"/>
      <protection/>
    </xf>
    <xf numFmtId="4" fontId="36" fillId="0" borderId="14" xfId="88" applyNumberFormat="1" applyFont="1" applyBorder="1" applyAlignment="1">
      <alignment horizontal="center"/>
      <protection/>
    </xf>
    <xf numFmtId="0" fontId="36" fillId="0" borderId="16" xfId="88" applyFont="1" applyBorder="1" applyAlignment="1">
      <alignment horizontal="right" vertical="top"/>
      <protection/>
    </xf>
    <xf numFmtId="0" fontId="36" fillId="0" borderId="17" xfId="88" applyFont="1" applyBorder="1" applyAlignment="1">
      <alignment horizontal="center" vertical="center"/>
      <protection/>
    </xf>
    <xf numFmtId="0" fontId="36" fillId="0" borderId="15" xfId="88" applyFont="1" applyBorder="1" applyAlignment="1">
      <alignment horizontal="center"/>
      <protection/>
    </xf>
    <xf numFmtId="0" fontId="36" fillId="0" borderId="0" xfId="88" applyFont="1" applyBorder="1" applyAlignment="1">
      <alignment horizontal="left"/>
      <protection/>
    </xf>
    <xf numFmtId="0" fontId="37" fillId="0" borderId="68" xfId="88" applyFont="1" applyBorder="1" applyAlignment="1">
      <alignment horizontal="center"/>
      <protection/>
    </xf>
    <xf numFmtId="0" fontId="37" fillId="0" borderId="79" xfId="88" applyFont="1" applyBorder="1" applyAlignment="1">
      <alignment horizontal="center"/>
      <protection/>
    </xf>
    <xf numFmtId="0" fontId="24" fillId="20" borderId="10" xfId="0" applyFont="1" applyFill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/>
    </xf>
    <xf numFmtId="0" fontId="24" fillId="20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0" xfId="85" applyFont="1" applyBorder="1" applyAlignment="1">
      <alignment horizontal="center" vertical="center"/>
      <protection/>
    </xf>
    <xf numFmtId="0" fontId="24" fillId="20" borderId="10" xfId="85" applyFont="1" applyFill="1" applyBorder="1" applyAlignment="1">
      <alignment horizontal="center" vertical="center" wrapText="1"/>
      <protection/>
    </xf>
    <xf numFmtId="0" fontId="24" fillId="20" borderId="11" xfId="85" applyFont="1" applyFill="1" applyBorder="1" applyAlignment="1">
      <alignment horizontal="center" vertical="center" wrapText="1"/>
      <protection/>
    </xf>
    <xf numFmtId="0" fontId="41" fillId="0" borderId="0" xfId="85" applyFont="1" applyBorder="1" applyAlignment="1">
      <alignment horizontal="center" vertical="center"/>
      <protection/>
    </xf>
    <xf numFmtId="0" fontId="24" fillId="20" borderId="10" xfId="85" applyFont="1" applyFill="1" applyBorder="1" applyAlignment="1">
      <alignment horizontal="center" vertical="center"/>
      <protection/>
    </xf>
    <xf numFmtId="0" fontId="24" fillId="0" borderId="10" xfId="86" applyFont="1" applyBorder="1" applyAlignment="1">
      <alignment horizontal="center" vertical="center"/>
      <protection/>
    </xf>
    <xf numFmtId="0" fontId="43" fillId="0" borderId="0" xfId="86" applyFont="1" applyBorder="1" applyAlignment="1">
      <alignment horizontal="center" wrapText="1"/>
      <protection/>
    </xf>
    <xf numFmtId="0" fontId="24" fillId="20" borderId="10" xfId="86" applyFont="1" applyFill="1" applyBorder="1" applyAlignment="1">
      <alignment horizontal="center" vertical="center"/>
      <protection/>
    </xf>
    <xf numFmtId="0" fontId="24" fillId="20" borderId="10" xfId="86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3" fillId="0" borderId="0" xfId="87" applyFont="1" applyBorder="1" applyAlignment="1">
      <alignment horizontal="center" vertical="center" wrapText="1"/>
      <protection/>
    </xf>
    <xf numFmtId="0" fontId="21" fillId="20" borderId="10" xfId="87" applyFont="1" applyFill="1" applyBorder="1" applyAlignment="1">
      <alignment horizontal="center" vertical="center"/>
      <protection/>
    </xf>
    <xf numFmtId="0" fontId="21" fillId="20" borderId="10" xfId="87" applyFont="1" applyFill="1" applyBorder="1" applyAlignment="1">
      <alignment horizontal="center" vertical="center" wrapText="1"/>
      <protection/>
    </xf>
    <xf numFmtId="0" fontId="21" fillId="0" borderId="10" xfId="87" applyFont="1" applyBorder="1" applyAlignment="1">
      <alignment horizontal="left" vertical="center"/>
      <protection/>
    </xf>
  </cellXfs>
  <cellStyles count="92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Komórka połączona" xfId="71"/>
    <cellStyle name="Komórka połączona 1" xfId="72"/>
    <cellStyle name="Komórka zaznaczona" xfId="73"/>
    <cellStyle name="Komórka zaznaczona 1" xfId="74"/>
    <cellStyle name="Nagłówek 1" xfId="75"/>
    <cellStyle name="Nagłówek 1 1" xfId="76"/>
    <cellStyle name="Nagłówek 2" xfId="77"/>
    <cellStyle name="Nagłówek 2 1" xfId="78"/>
    <cellStyle name="Nagłówek 3" xfId="79"/>
    <cellStyle name="Nagłówek 3 1" xfId="80"/>
    <cellStyle name="Nagłówek 4" xfId="81"/>
    <cellStyle name="Nagłówek 4 1" xfId="82"/>
    <cellStyle name="Neutralne" xfId="83"/>
    <cellStyle name="Neutralne 1" xfId="84"/>
    <cellStyle name="Normalny_11" xfId="85"/>
    <cellStyle name="Normalny_11a" xfId="86"/>
    <cellStyle name="Normalny_proj_zal_gmin_2011_wias" xfId="87"/>
    <cellStyle name="Normalny_zal_Szczecin" xfId="88"/>
    <cellStyle name="Obliczenia" xfId="89"/>
    <cellStyle name="Obliczenia 1" xfId="90"/>
    <cellStyle name="Percent" xfId="91"/>
    <cellStyle name="Suma" xfId="92"/>
    <cellStyle name="Suma 1" xfId="93"/>
    <cellStyle name="Tekst objaśnienia" xfId="94"/>
    <cellStyle name="Tekst objaśnienia 1" xfId="95"/>
    <cellStyle name="Tekst ostrzeżenia" xfId="96"/>
    <cellStyle name="Tekst ostrzeżenia 1" xfId="97"/>
    <cellStyle name="Tytuł" xfId="98"/>
    <cellStyle name="Tytuł 1" xfId="99"/>
    <cellStyle name="Uwaga" xfId="100"/>
    <cellStyle name="Uwaga 1" xfId="101"/>
    <cellStyle name="Currency" xfId="102"/>
    <cellStyle name="Currency [0]" xfId="103"/>
    <cellStyle name="Złe" xfId="104"/>
    <cellStyle name="Złe 1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05">
      <selection activeCell="F101" sqref="F101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6.00390625" style="0" customWidth="1"/>
    <col min="4" max="4" width="62.00390625" style="0" customWidth="1"/>
    <col min="5" max="5" width="15.125" style="0" customWidth="1"/>
    <col min="6" max="6" width="15.25390625" style="0" customWidth="1"/>
    <col min="7" max="7" width="12.75390625" style="0" customWidth="1"/>
  </cols>
  <sheetData>
    <row r="1" spans="1:8" ht="18" customHeight="1">
      <c r="A1" s="584" t="s">
        <v>0</v>
      </c>
      <c r="B1" s="584"/>
      <c r="C1" s="584"/>
      <c r="D1" s="584"/>
      <c r="E1" s="584"/>
      <c r="F1" s="1"/>
      <c r="G1" s="1"/>
      <c r="H1" s="1"/>
    </row>
    <row r="2" spans="1:8" ht="18">
      <c r="A2" s="1"/>
      <c r="B2" s="2"/>
      <c r="C2" s="2"/>
      <c r="D2" s="2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3" t="s">
        <v>1</v>
      </c>
      <c r="H3" s="1"/>
    </row>
    <row r="4" spans="1:8" s="6" customFormat="1" ht="15" customHeight="1">
      <c r="A4" s="585" t="s">
        <v>2</v>
      </c>
      <c r="B4" s="585" t="s">
        <v>3</v>
      </c>
      <c r="C4" s="586" t="s">
        <v>4</v>
      </c>
      <c r="D4" s="586" t="s">
        <v>5</v>
      </c>
      <c r="E4" s="582" t="s">
        <v>6</v>
      </c>
      <c r="F4" s="582" t="s">
        <v>7</v>
      </c>
      <c r="G4" s="582"/>
      <c r="H4" s="1"/>
    </row>
    <row r="5" spans="1:8" s="6" customFormat="1" ht="23.25" customHeight="1">
      <c r="A5" s="585"/>
      <c r="B5" s="585"/>
      <c r="C5" s="586"/>
      <c r="D5" s="586"/>
      <c r="E5" s="582"/>
      <c r="F5" s="4" t="s">
        <v>8</v>
      </c>
      <c r="G5" s="4" t="s">
        <v>9</v>
      </c>
      <c r="H5" s="1"/>
    </row>
    <row r="6" spans="1:8" s="11" customFormat="1" ht="7.5" customHeight="1">
      <c r="A6" s="8">
        <v>1</v>
      </c>
      <c r="B6" s="8">
        <v>2</v>
      </c>
      <c r="C6" s="8">
        <v>3</v>
      </c>
      <c r="D6" s="8">
        <v>4</v>
      </c>
      <c r="E6" s="8">
        <v>6</v>
      </c>
      <c r="F6" s="8">
        <v>7</v>
      </c>
      <c r="G6" s="9">
        <v>8</v>
      </c>
      <c r="H6" s="10"/>
    </row>
    <row r="7" spans="1:8" ht="19.5" customHeight="1">
      <c r="A7" s="12" t="s">
        <v>10</v>
      </c>
      <c r="B7" s="12"/>
      <c r="C7" s="12"/>
      <c r="D7" s="13" t="s">
        <v>11</v>
      </c>
      <c r="E7" s="14">
        <f>SUM(E8,E10)</f>
        <v>163573.81</v>
      </c>
      <c r="F7" s="14">
        <f>SUM(F8,F10)</f>
        <v>163573.81</v>
      </c>
      <c r="G7" s="14">
        <f>SUM(G8,G10)</f>
        <v>0</v>
      </c>
      <c r="H7" s="1"/>
    </row>
    <row r="8" spans="1:8" ht="19.5" customHeight="1">
      <c r="A8" s="15"/>
      <c r="B8" s="16" t="s">
        <v>12</v>
      </c>
      <c r="C8" s="16"/>
      <c r="D8" s="17" t="s">
        <v>13</v>
      </c>
      <c r="E8" s="18">
        <f>SUM(E9:E9)</f>
        <v>50000</v>
      </c>
      <c r="F8" s="18">
        <f>SUM(F9:F9)</f>
        <v>50000</v>
      </c>
      <c r="G8" s="18">
        <f>SUM(G9:G9)</f>
        <v>0</v>
      </c>
      <c r="H8" s="1"/>
    </row>
    <row r="9" spans="1:8" ht="12.75">
      <c r="A9" s="19"/>
      <c r="B9" s="20"/>
      <c r="C9" s="20" t="s">
        <v>14</v>
      </c>
      <c r="D9" s="21" t="s">
        <v>15</v>
      </c>
      <c r="E9" s="22">
        <v>50000</v>
      </c>
      <c r="F9" s="22">
        <v>50000</v>
      </c>
      <c r="G9" s="22"/>
      <c r="H9" s="1"/>
    </row>
    <row r="10" spans="1:8" ht="12.75">
      <c r="A10" s="56"/>
      <c r="B10" s="16" t="s">
        <v>16</v>
      </c>
      <c r="C10" s="16"/>
      <c r="D10" s="17" t="s">
        <v>22</v>
      </c>
      <c r="E10" s="18">
        <f>SUM(E11)</f>
        <v>113573.81</v>
      </c>
      <c r="F10" s="18">
        <f>SUM(F11)</f>
        <v>113573.81</v>
      </c>
      <c r="G10" s="18">
        <f>SUM(G11)</f>
        <v>0</v>
      </c>
      <c r="H10" s="1"/>
    </row>
    <row r="11" spans="1:8" ht="25.5">
      <c r="A11" s="56"/>
      <c r="B11" s="20"/>
      <c r="C11" s="562" t="s">
        <v>17</v>
      </c>
      <c r="D11" s="34" t="s">
        <v>18</v>
      </c>
      <c r="E11" s="22">
        <v>113573.81</v>
      </c>
      <c r="F11" s="22">
        <v>113573.81</v>
      </c>
      <c r="G11" s="22"/>
      <c r="H11" s="1"/>
    </row>
    <row r="12" spans="1:8" ht="19.5" customHeight="1">
      <c r="A12" s="12" t="s">
        <v>19</v>
      </c>
      <c r="B12" s="12"/>
      <c r="C12" s="12"/>
      <c r="D12" s="13" t="s">
        <v>20</v>
      </c>
      <c r="E12" s="14">
        <f aca="true" t="shared" si="0" ref="E12:G13">SUM(E13)</f>
        <v>8000</v>
      </c>
      <c r="F12" s="26">
        <f t="shared" si="0"/>
        <v>8000</v>
      </c>
      <c r="G12" s="26">
        <f t="shared" si="0"/>
        <v>0</v>
      </c>
      <c r="H12" s="1"/>
    </row>
    <row r="13" spans="1:8" ht="19.5" customHeight="1">
      <c r="A13" s="15"/>
      <c r="B13" s="16" t="s">
        <v>21</v>
      </c>
      <c r="C13" s="16"/>
      <c r="D13" s="27" t="s">
        <v>22</v>
      </c>
      <c r="E13" s="18">
        <f t="shared" si="0"/>
        <v>8000</v>
      </c>
      <c r="F13" s="28">
        <f t="shared" si="0"/>
        <v>8000</v>
      </c>
      <c r="G13" s="28">
        <f t="shared" si="0"/>
        <v>0</v>
      </c>
      <c r="H13" s="1"/>
    </row>
    <row r="14" spans="1:8" s="31" customFormat="1" ht="12.75">
      <c r="A14" s="20"/>
      <c r="B14" s="20"/>
      <c r="C14" s="20" t="s">
        <v>14</v>
      </c>
      <c r="D14" s="25" t="s">
        <v>15</v>
      </c>
      <c r="E14" s="22">
        <v>8000</v>
      </c>
      <c r="F14" s="22">
        <v>8000</v>
      </c>
      <c r="G14" s="29"/>
      <c r="H14" s="30"/>
    </row>
    <row r="15" spans="1:7" ht="12.75">
      <c r="A15" s="12" t="s">
        <v>27</v>
      </c>
      <c r="B15" s="12"/>
      <c r="C15" s="12"/>
      <c r="D15" s="13" t="s">
        <v>28</v>
      </c>
      <c r="E15" s="14">
        <f>SUM(E17:E20)</f>
        <v>1029000</v>
      </c>
      <c r="F15" s="14">
        <f>SUM(F17:F20)</f>
        <v>29000</v>
      </c>
      <c r="G15" s="14">
        <f>SUM(G17:G20)</f>
        <v>1000000</v>
      </c>
    </row>
    <row r="16" spans="1:7" ht="17.25" customHeight="1">
      <c r="A16" s="15"/>
      <c r="B16" s="33" t="s">
        <v>29</v>
      </c>
      <c r="C16" s="33"/>
      <c r="D16" s="33" t="s">
        <v>30</v>
      </c>
      <c r="E16" s="18">
        <f>SUM(E17:E23)</f>
        <v>1128000</v>
      </c>
      <c r="F16" s="28">
        <f>SUM(F17:F23)</f>
        <v>128000</v>
      </c>
      <c r="G16" s="28">
        <f>SUM(G17:G23)</f>
        <v>1000000</v>
      </c>
    </row>
    <row r="17" spans="1:7" ht="12.75">
      <c r="A17" s="19"/>
      <c r="B17" s="19"/>
      <c r="C17" s="19" t="s">
        <v>31</v>
      </c>
      <c r="D17" s="34" t="s">
        <v>32</v>
      </c>
      <c r="E17" s="35">
        <v>10000</v>
      </c>
      <c r="F17" s="35">
        <v>10000</v>
      </c>
      <c r="G17" s="35"/>
    </row>
    <row r="18" spans="1:7" ht="12.75">
      <c r="A18" s="19"/>
      <c r="B18" s="19"/>
      <c r="C18" s="19" t="s">
        <v>33</v>
      </c>
      <c r="D18" s="34" t="s">
        <v>34</v>
      </c>
      <c r="E18" s="35">
        <v>9000</v>
      </c>
      <c r="F18" s="35">
        <v>9000</v>
      </c>
      <c r="G18" s="35"/>
    </row>
    <row r="19" spans="1:7" ht="12.75">
      <c r="A19" s="19"/>
      <c r="B19" s="19"/>
      <c r="C19" s="19" t="s">
        <v>35</v>
      </c>
      <c r="D19" s="34" t="s">
        <v>36</v>
      </c>
      <c r="E19" s="35">
        <v>1000000</v>
      </c>
      <c r="F19" s="35"/>
      <c r="G19" s="35">
        <v>1000000</v>
      </c>
    </row>
    <row r="20" spans="1:7" ht="12.75">
      <c r="A20" s="19"/>
      <c r="B20" s="19"/>
      <c r="C20" s="19" t="s">
        <v>37</v>
      </c>
      <c r="D20" s="34" t="s">
        <v>38</v>
      </c>
      <c r="E20" s="35">
        <v>10000</v>
      </c>
      <c r="F20" s="35">
        <v>10000</v>
      </c>
      <c r="G20" s="35"/>
    </row>
    <row r="21" spans="1:7" ht="12.75">
      <c r="A21" s="12" t="s">
        <v>39</v>
      </c>
      <c r="B21" s="12"/>
      <c r="C21" s="12"/>
      <c r="D21" s="13" t="s">
        <v>40</v>
      </c>
      <c r="E21" s="14">
        <f aca="true" t="shared" si="1" ref="E21:G22">SUM(E22)</f>
        <v>33000</v>
      </c>
      <c r="F21" s="14">
        <f t="shared" si="1"/>
        <v>33000</v>
      </c>
      <c r="G21" s="14">
        <f t="shared" si="1"/>
        <v>0</v>
      </c>
    </row>
    <row r="22" spans="1:7" ht="12.75">
      <c r="A22" s="15"/>
      <c r="B22" s="16" t="s">
        <v>41</v>
      </c>
      <c r="C22" s="16"/>
      <c r="D22" s="27" t="s">
        <v>42</v>
      </c>
      <c r="E22" s="18">
        <f t="shared" si="1"/>
        <v>33000</v>
      </c>
      <c r="F22" s="18">
        <f t="shared" si="1"/>
        <v>33000</v>
      </c>
      <c r="G22" s="18">
        <f t="shared" si="1"/>
        <v>0</v>
      </c>
    </row>
    <row r="23" spans="1:7" ht="12.75">
      <c r="A23" s="19"/>
      <c r="B23" s="19"/>
      <c r="C23" s="19" t="s">
        <v>43</v>
      </c>
      <c r="D23" s="34" t="s">
        <v>44</v>
      </c>
      <c r="E23" s="35">
        <v>33000</v>
      </c>
      <c r="F23" s="35">
        <v>33000</v>
      </c>
      <c r="G23" s="35"/>
    </row>
    <row r="24" spans="1:7" ht="12.75">
      <c r="A24" s="12" t="s">
        <v>45</v>
      </c>
      <c r="B24" s="12"/>
      <c r="C24" s="12"/>
      <c r="D24" s="13" t="s">
        <v>46</v>
      </c>
      <c r="E24" s="14">
        <f>SUM(E25+E28+E32)</f>
        <v>95921</v>
      </c>
      <c r="F24" s="14">
        <f>SUM(F25+F28+F32)</f>
        <v>95921</v>
      </c>
      <c r="G24" s="14">
        <f>SUM(G25+G28+G32)</f>
        <v>0</v>
      </c>
    </row>
    <row r="25" spans="1:7" ht="15.75" customHeight="1">
      <c r="A25" s="15"/>
      <c r="B25" s="16" t="s">
        <v>47</v>
      </c>
      <c r="C25" s="16"/>
      <c r="D25" s="27" t="s">
        <v>48</v>
      </c>
      <c r="E25" s="18">
        <f>SUM(E26:E27)</f>
        <v>33376</v>
      </c>
      <c r="F25" s="28">
        <f>SUM(F26:F27)</f>
        <v>33376</v>
      </c>
      <c r="G25" s="28">
        <f>SUM(G26:G27)</f>
        <v>0</v>
      </c>
    </row>
    <row r="26" spans="1:7" ht="26.25" customHeight="1">
      <c r="A26" s="19"/>
      <c r="B26" s="19"/>
      <c r="C26" s="19" t="s">
        <v>17</v>
      </c>
      <c r="D26" s="34" t="s">
        <v>18</v>
      </c>
      <c r="E26" s="35">
        <v>33326</v>
      </c>
      <c r="F26" s="35">
        <v>33326</v>
      </c>
      <c r="G26" s="35"/>
    </row>
    <row r="27" spans="1:7" ht="26.25" customHeight="1">
      <c r="A27" s="19"/>
      <c r="B27" s="19"/>
      <c r="C27" s="19" t="s">
        <v>49</v>
      </c>
      <c r="D27" s="34" t="s">
        <v>50</v>
      </c>
      <c r="E27" s="35">
        <v>50</v>
      </c>
      <c r="F27" s="35">
        <v>50</v>
      </c>
      <c r="G27" s="35"/>
    </row>
    <row r="28" spans="1:7" ht="12.75">
      <c r="A28" s="15"/>
      <c r="B28" s="16" t="s">
        <v>51</v>
      </c>
      <c r="C28" s="16"/>
      <c r="D28" s="27" t="s">
        <v>52</v>
      </c>
      <c r="E28" s="18">
        <f>SUM(E29:E31)</f>
        <v>39200</v>
      </c>
      <c r="F28" s="18">
        <f>SUM(F29:F31)</f>
        <v>39200</v>
      </c>
      <c r="G28" s="18">
        <f>SUM(G29:G31)</f>
        <v>0</v>
      </c>
    </row>
    <row r="29" spans="1:7" ht="12.75">
      <c r="A29" s="19"/>
      <c r="B29" s="19"/>
      <c r="C29" s="19" t="s">
        <v>53</v>
      </c>
      <c r="D29" s="34" t="s">
        <v>54</v>
      </c>
      <c r="E29" s="35">
        <v>200</v>
      </c>
      <c r="F29" s="35">
        <v>200</v>
      </c>
      <c r="G29" s="35"/>
    </row>
    <row r="30" spans="1:7" ht="12.75">
      <c r="A30" s="19"/>
      <c r="B30" s="19"/>
      <c r="C30" s="19" t="s">
        <v>37</v>
      </c>
      <c r="D30" s="34" t="s">
        <v>38</v>
      </c>
      <c r="E30" s="35">
        <v>2000</v>
      </c>
      <c r="F30" s="35">
        <v>2000</v>
      </c>
      <c r="G30" s="35"/>
    </row>
    <row r="31" spans="1:7" ht="12.75">
      <c r="A31" s="19"/>
      <c r="B31" s="19"/>
      <c r="C31" s="19" t="s">
        <v>14</v>
      </c>
      <c r="D31" s="34" t="s">
        <v>15</v>
      </c>
      <c r="E31" s="35">
        <v>37000</v>
      </c>
      <c r="F31" s="35">
        <v>37000</v>
      </c>
      <c r="G31" s="35"/>
    </row>
    <row r="32" spans="1:7" ht="12.75">
      <c r="A32" s="56"/>
      <c r="B32" s="16" t="s">
        <v>596</v>
      </c>
      <c r="C32" s="16"/>
      <c r="D32" s="27" t="s">
        <v>597</v>
      </c>
      <c r="E32" s="18">
        <f>SUM(E33)</f>
        <v>23345</v>
      </c>
      <c r="F32" s="28">
        <f>SUM(F33)</f>
        <v>23345</v>
      </c>
      <c r="G32" s="28">
        <f>SUM(G33)</f>
        <v>0</v>
      </c>
    </row>
    <row r="33" spans="1:7" ht="25.5">
      <c r="A33" s="56"/>
      <c r="B33" s="20"/>
      <c r="C33" s="20" t="s">
        <v>17</v>
      </c>
      <c r="D33" s="25" t="s">
        <v>18</v>
      </c>
      <c r="E33" s="32">
        <v>23345</v>
      </c>
      <c r="F33" s="32">
        <v>23345</v>
      </c>
      <c r="G33" s="32"/>
    </row>
    <row r="34" spans="1:7" ht="12.75">
      <c r="A34" s="12" t="s">
        <v>55</v>
      </c>
      <c r="B34" s="12"/>
      <c r="C34" s="12"/>
      <c r="D34" s="13" t="s">
        <v>56</v>
      </c>
      <c r="E34" s="14">
        <f>SUM(E35,E39,E37)</f>
        <v>22494</v>
      </c>
      <c r="F34" s="14">
        <f>SUM(F35,F39,F37)</f>
        <v>22494</v>
      </c>
      <c r="G34" s="14">
        <f>SUM(G35,G39)</f>
        <v>0</v>
      </c>
    </row>
    <row r="35" spans="1:7" ht="17.25" customHeight="1">
      <c r="A35" s="15"/>
      <c r="B35" s="16" t="s">
        <v>57</v>
      </c>
      <c r="C35" s="16"/>
      <c r="D35" s="27" t="s">
        <v>56</v>
      </c>
      <c r="E35" s="18">
        <f>SUM(E36)</f>
        <v>900</v>
      </c>
      <c r="F35" s="28">
        <f>SUM(F36)</f>
        <v>900</v>
      </c>
      <c r="G35" s="28">
        <f>SUM(G36)</f>
        <v>0</v>
      </c>
    </row>
    <row r="36" spans="1:7" ht="30.75" customHeight="1">
      <c r="A36" s="20"/>
      <c r="B36" s="20"/>
      <c r="C36" s="20" t="s">
        <v>17</v>
      </c>
      <c r="D36" s="25" t="s">
        <v>18</v>
      </c>
      <c r="E36" s="32">
        <v>900</v>
      </c>
      <c r="F36" s="32">
        <v>900</v>
      </c>
      <c r="G36" s="32"/>
    </row>
    <row r="37" spans="1:7" ht="30.75" customHeight="1">
      <c r="A37" s="527"/>
      <c r="B37" s="16" t="s">
        <v>648</v>
      </c>
      <c r="C37" s="16"/>
      <c r="D37" s="27" t="s">
        <v>649</v>
      </c>
      <c r="E37" s="18">
        <f>SUM(E38)</f>
        <v>5065</v>
      </c>
      <c r="F37" s="28">
        <f>SUM(F38)</f>
        <v>5065</v>
      </c>
      <c r="G37" s="28">
        <f>SUM(G38)</f>
        <v>0</v>
      </c>
    </row>
    <row r="38" spans="1:7" ht="30.75" customHeight="1">
      <c r="A38" s="527"/>
      <c r="B38" s="20"/>
      <c r="C38" s="20" t="s">
        <v>17</v>
      </c>
      <c r="D38" s="25" t="s">
        <v>18</v>
      </c>
      <c r="E38" s="32">
        <v>5065</v>
      </c>
      <c r="F38" s="32">
        <v>5065</v>
      </c>
      <c r="G38" s="32"/>
    </row>
    <row r="39" spans="1:7" ht="30.75" customHeight="1">
      <c r="A39" s="527"/>
      <c r="B39" s="16" t="s">
        <v>638</v>
      </c>
      <c r="C39" s="16"/>
      <c r="D39" s="27" t="s">
        <v>639</v>
      </c>
      <c r="E39" s="18">
        <f>SUM(E40)</f>
        <v>16529</v>
      </c>
      <c r="F39" s="28">
        <f>SUM(F40)</f>
        <v>16529</v>
      </c>
      <c r="G39" s="28">
        <f>SUM(G40)</f>
        <v>0</v>
      </c>
    </row>
    <row r="40" spans="1:7" ht="30.75" customHeight="1" thickBot="1">
      <c r="A40" s="527"/>
      <c r="B40" s="20"/>
      <c r="C40" s="20" t="s">
        <v>17</v>
      </c>
      <c r="D40" s="25" t="s">
        <v>18</v>
      </c>
      <c r="E40" s="32">
        <v>16529</v>
      </c>
      <c r="F40" s="32">
        <v>16529</v>
      </c>
      <c r="G40" s="32"/>
    </row>
    <row r="41" spans="1:7" ht="21" customHeight="1" thickBot="1">
      <c r="A41" s="107" t="s">
        <v>58</v>
      </c>
      <c r="B41" s="108"/>
      <c r="C41" s="108"/>
      <c r="D41" s="109" t="s">
        <v>243</v>
      </c>
      <c r="E41" s="14">
        <f>SUM(E42)</f>
        <v>52300</v>
      </c>
      <c r="F41" s="14">
        <f>SUM(F42)</f>
        <v>26150</v>
      </c>
      <c r="G41" s="14">
        <f>SUM(G42)</f>
        <v>26150</v>
      </c>
    </row>
    <row r="42" spans="1:7" ht="15.75" customHeight="1">
      <c r="A42" s="113"/>
      <c r="B42" s="92" t="s">
        <v>59</v>
      </c>
      <c r="C42" s="92"/>
      <c r="D42" s="50" t="s">
        <v>244</v>
      </c>
      <c r="E42" s="18">
        <f>SUM(E43:E44)</f>
        <v>52300</v>
      </c>
      <c r="F42" s="18">
        <f>SUM(F43:F44)</f>
        <v>26150</v>
      </c>
      <c r="G42" s="18">
        <f>SUM(G43:G44)</f>
        <v>26150</v>
      </c>
    </row>
    <row r="43" spans="1:7" ht="18.75" customHeight="1">
      <c r="A43" s="83"/>
      <c r="B43" s="84"/>
      <c r="C43" s="462" t="s">
        <v>14</v>
      </c>
      <c r="D43" s="34" t="s">
        <v>15</v>
      </c>
      <c r="E43" s="32">
        <v>26150</v>
      </c>
      <c r="F43" s="32">
        <v>26150</v>
      </c>
      <c r="G43" s="32"/>
    </row>
    <row r="44" spans="1:7" ht="18.75" customHeight="1">
      <c r="A44" s="489"/>
      <c r="B44" s="103"/>
      <c r="C44" s="490" t="s">
        <v>666</v>
      </c>
      <c r="D44" s="526" t="s">
        <v>667</v>
      </c>
      <c r="E44" s="267">
        <v>26150</v>
      </c>
      <c r="F44" s="267"/>
      <c r="G44" s="267">
        <v>26150</v>
      </c>
    </row>
    <row r="45" spans="1:7" ht="25.5">
      <c r="A45" s="12" t="s">
        <v>60</v>
      </c>
      <c r="B45" s="12"/>
      <c r="C45" s="12"/>
      <c r="D45" s="13" t="s">
        <v>61</v>
      </c>
      <c r="E45" s="14">
        <f>SUM(E46+E48+E55+E62+E64+E67)</f>
        <v>3768002</v>
      </c>
      <c r="F45" s="26">
        <f>SUM(F46+F48+F55+F62+F64+F67)</f>
        <v>3768002</v>
      </c>
      <c r="G45" s="26">
        <f>SUM(G46+G48+G55+G62+G64+G67)</f>
        <v>0</v>
      </c>
    </row>
    <row r="46" spans="1:7" ht="20.25" customHeight="1">
      <c r="A46" s="15"/>
      <c r="B46" s="16" t="s">
        <v>62</v>
      </c>
      <c r="C46" s="16"/>
      <c r="D46" s="27" t="s">
        <v>63</v>
      </c>
      <c r="E46" s="18">
        <f>SUM(E47)</f>
        <v>5000</v>
      </c>
      <c r="F46" s="28">
        <f>SUM(F47)</f>
        <v>5000</v>
      </c>
      <c r="G46" s="28">
        <f>SUM(G47)</f>
        <v>0</v>
      </c>
    </row>
    <row r="47" spans="1:7" ht="26.25" customHeight="1">
      <c r="A47" s="19"/>
      <c r="B47" s="19"/>
      <c r="C47" s="19" t="s">
        <v>64</v>
      </c>
      <c r="D47" s="37" t="s">
        <v>65</v>
      </c>
      <c r="E47" s="35">
        <v>5000</v>
      </c>
      <c r="F47" s="35">
        <v>5000</v>
      </c>
      <c r="G47" s="35"/>
    </row>
    <row r="48" spans="1:7" ht="42" customHeight="1">
      <c r="A48" s="38"/>
      <c r="B48" s="39" t="s">
        <v>66</v>
      </c>
      <c r="C48" s="39"/>
      <c r="D48" s="40" t="s">
        <v>67</v>
      </c>
      <c r="E48" s="18">
        <f>SUM(E49:E54)</f>
        <v>1167494</v>
      </c>
      <c r="F48" s="28">
        <f>SUM(F49:F54)</f>
        <v>1167494</v>
      </c>
      <c r="G48" s="28">
        <f>SUM(G49:G54)</f>
        <v>0</v>
      </c>
    </row>
    <row r="49" spans="1:7" ht="12.75">
      <c r="A49" s="19"/>
      <c r="B49" s="19"/>
      <c r="C49" s="19" t="s">
        <v>68</v>
      </c>
      <c r="D49" s="34" t="s">
        <v>69</v>
      </c>
      <c r="E49" s="35">
        <v>912994</v>
      </c>
      <c r="F49" s="35">
        <v>912994</v>
      </c>
      <c r="G49" s="35"/>
    </row>
    <row r="50" spans="1:7" ht="12.75">
      <c r="A50" s="19"/>
      <c r="B50" s="19"/>
      <c r="C50" s="19" t="s">
        <v>70</v>
      </c>
      <c r="D50" s="34" t="s">
        <v>71</v>
      </c>
      <c r="E50" s="35">
        <v>115000</v>
      </c>
      <c r="F50" s="35">
        <v>115000</v>
      </c>
      <c r="G50" s="35"/>
    </row>
    <row r="51" spans="1:7" ht="12.75">
      <c r="A51" s="19"/>
      <c r="B51" s="19"/>
      <c r="C51" s="19" t="s">
        <v>72</v>
      </c>
      <c r="D51" s="34" t="s">
        <v>73</v>
      </c>
      <c r="E51" s="35">
        <v>109000</v>
      </c>
      <c r="F51" s="35">
        <v>109000</v>
      </c>
      <c r="G51" s="35"/>
    </row>
    <row r="52" spans="1:7" ht="12.75">
      <c r="A52" s="19"/>
      <c r="B52" s="19"/>
      <c r="C52" s="19" t="s">
        <v>74</v>
      </c>
      <c r="D52" s="34" t="s">
        <v>75</v>
      </c>
      <c r="E52" s="35">
        <v>15000</v>
      </c>
      <c r="F52" s="35">
        <v>15000</v>
      </c>
      <c r="G52" s="35"/>
    </row>
    <row r="53" spans="1:7" ht="16.5" customHeight="1">
      <c r="A53" s="19"/>
      <c r="B53" s="19"/>
      <c r="C53" s="19" t="s">
        <v>76</v>
      </c>
      <c r="D53" s="34" t="s">
        <v>77</v>
      </c>
      <c r="E53" s="35">
        <v>500</v>
      </c>
      <c r="F53" s="35">
        <v>500</v>
      </c>
      <c r="G53" s="35"/>
    </row>
    <row r="54" spans="1:7" ht="14.25" customHeight="1">
      <c r="A54" s="19"/>
      <c r="B54" s="19"/>
      <c r="C54" s="19" t="s">
        <v>78</v>
      </c>
      <c r="D54" s="41" t="s">
        <v>79</v>
      </c>
      <c r="E54" s="35">
        <v>15000</v>
      </c>
      <c r="F54" s="35">
        <v>15000</v>
      </c>
      <c r="G54" s="35"/>
    </row>
    <row r="55" spans="1:7" ht="25.5">
      <c r="A55" s="15"/>
      <c r="B55" s="16" t="s">
        <v>80</v>
      </c>
      <c r="C55" s="16"/>
      <c r="D55" s="43" t="s">
        <v>81</v>
      </c>
      <c r="E55" s="18">
        <f>SUM(E56:E61)</f>
        <v>1629660</v>
      </c>
      <c r="F55" s="28">
        <f>SUM(F56:F61)</f>
        <v>1629660</v>
      </c>
      <c r="G55" s="28">
        <f>SUM(G56:G61)</f>
        <v>0</v>
      </c>
    </row>
    <row r="56" spans="1:7" ht="12.75">
      <c r="A56" s="19"/>
      <c r="B56" s="19"/>
      <c r="C56" s="19" t="s">
        <v>68</v>
      </c>
      <c r="D56" s="41" t="s">
        <v>69</v>
      </c>
      <c r="E56" s="44">
        <v>988686</v>
      </c>
      <c r="F56" s="35">
        <v>988686</v>
      </c>
      <c r="G56" s="35"/>
    </row>
    <row r="57" spans="1:7" ht="12.75">
      <c r="A57" s="19"/>
      <c r="B57" s="19"/>
      <c r="C57" s="19" t="s">
        <v>70</v>
      </c>
      <c r="D57" s="41" t="s">
        <v>71</v>
      </c>
      <c r="E57" s="44">
        <v>485974</v>
      </c>
      <c r="F57" s="35">
        <v>485974</v>
      </c>
      <c r="G57" s="35"/>
    </row>
    <row r="58" spans="1:7" ht="12.75">
      <c r="A58" s="19"/>
      <c r="B58" s="19"/>
      <c r="C58" s="19" t="s">
        <v>72</v>
      </c>
      <c r="D58" s="41" t="s">
        <v>73</v>
      </c>
      <c r="E58" s="44">
        <v>16000</v>
      </c>
      <c r="F58" s="35">
        <v>16000</v>
      </c>
      <c r="G58" s="35"/>
    </row>
    <row r="59" spans="1:7" ht="12.75">
      <c r="A59" s="19"/>
      <c r="B59" s="19"/>
      <c r="C59" s="19" t="s">
        <v>82</v>
      </c>
      <c r="D59" s="41" t="s">
        <v>83</v>
      </c>
      <c r="E59" s="44">
        <v>10000</v>
      </c>
      <c r="F59" s="35">
        <v>10000</v>
      </c>
      <c r="G59" s="35"/>
    </row>
    <row r="60" spans="1:7" ht="12.75">
      <c r="A60" s="19"/>
      <c r="B60" s="19"/>
      <c r="C60" s="19" t="s">
        <v>84</v>
      </c>
      <c r="D60" s="41" t="s">
        <v>85</v>
      </c>
      <c r="E60" s="44">
        <v>34000</v>
      </c>
      <c r="F60" s="35">
        <v>34000</v>
      </c>
      <c r="G60" s="35"/>
    </row>
    <row r="61" spans="1:7" ht="12.75">
      <c r="A61" s="19"/>
      <c r="B61" s="19"/>
      <c r="C61" s="19" t="s">
        <v>76</v>
      </c>
      <c r="D61" s="41" t="s">
        <v>77</v>
      </c>
      <c r="E61" s="35">
        <v>95000</v>
      </c>
      <c r="F61" s="35">
        <v>95000</v>
      </c>
      <c r="G61" s="35"/>
    </row>
    <row r="62" spans="1:7" ht="13.5" customHeight="1">
      <c r="A62" s="15"/>
      <c r="B62" s="16" t="s">
        <v>86</v>
      </c>
      <c r="C62" s="16"/>
      <c r="D62" s="43" t="s">
        <v>87</v>
      </c>
      <c r="E62" s="18">
        <f>SUM(E63)</f>
        <v>100</v>
      </c>
      <c r="F62" s="28">
        <f>SUM(F63)</f>
        <v>100</v>
      </c>
      <c r="G62" s="28">
        <f>SUM(G63)</f>
        <v>0</v>
      </c>
    </row>
    <row r="63" spans="1:7" ht="15.75" customHeight="1">
      <c r="A63" s="19"/>
      <c r="B63" s="19"/>
      <c r="C63" s="19" t="s">
        <v>76</v>
      </c>
      <c r="D63" s="41" t="s">
        <v>77</v>
      </c>
      <c r="E63" s="44">
        <v>100</v>
      </c>
      <c r="F63" s="35">
        <v>100</v>
      </c>
      <c r="G63" s="35"/>
    </row>
    <row r="64" spans="1:7" ht="29.25" customHeight="1">
      <c r="A64" s="15"/>
      <c r="B64" s="16" t="s">
        <v>88</v>
      </c>
      <c r="C64" s="16"/>
      <c r="D64" s="43" t="s">
        <v>89</v>
      </c>
      <c r="E64" s="18">
        <f>SUM(E65:E66)</f>
        <v>120000</v>
      </c>
      <c r="F64" s="28">
        <f>SUM(F65:F66)</f>
        <v>120000</v>
      </c>
      <c r="G64" s="28">
        <f>SUM(G65:G66)</f>
        <v>0</v>
      </c>
    </row>
    <row r="65" spans="1:7" ht="12.75">
      <c r="A65" s="19"/>
      <c r="B65" s="19"/>
      <c r="C65" s="19" t="s">
        <v>90</v>
      </c>
      <c r="D65" s="41" t="s">
        <v>91</v>
      </c>
      <c r="E65" s="44">
        <v>40000</v>
      </c>
      <c r="F65" s="35">
        <v>40000</v>
      </c>
      <c r="G65" s="35"/>
    </row>
    <row r="66" spans="1:7" ht="12.75">
      <c r="A66" s="19"/>
      <c r="B66" s="19"/>
      <c r="C66" s="19" t="s">
        <v>92</v>
      </c>
      <c r="D66" s="34" t="s">
        <v>93</v>
      </c>
      <c r="E66" s="44">
        <v>80000</v>
      </c>
      <c r="F66" s="35">
        <v>80000</v>
      </c>
      <c r="G66" s="35"/>
    </row>
    <row r="67" spans="1:7" ht="19.5" customHeight="1">
      <c r="A67" s="19"/>
      <c r="B67" s="45" t="s">
        <v>94</v>
      </c>
      <c r="C67" s="45"/>
      <c r="D67" s="46" t="s">
        <v>95</v>
      </c>
      <c r="E67" s="47">
        <f>SUM(E68:E69)</f>
        <v>845748</v>
      </c>
      <c r="F67" s="48">
        <f>SUM(F68:F69)</f>
        <v>845748</v>
      </c>
      <c r="G67" s="48">
        <f>SUM(G68:G69)</f>
        <v>0</v>
      </c>
    </row>
    <row r="68" spans="1:7" ht="18" customHeight="1">
      <c r="A68" s="19"/>
      <c r="B68" s="19"/>
      <c r="C68" s="19" t="s">
        <v>96</v>
      </c>
      <c r="D68" s="41" t="s">
        <v>97</v>
      </c>
      <c r="E68" s="35">
        <v>835748</v>
      </c>
      <c r="F68" s="35">
        <v>835748</v>
      </c>
      <c r="G68" s="35"/>
    </row>
    <row r="69" spans="1:7" ht="13.5" customHeight="1">
      <c r="A69" s="19"/>
      <c r="B69" s="19"/>
      <c r="C69" s="19" t="s">
        <v>98</v>
      </c>
      <c r="D69" s="41" t="s">
        <v>99</v>
      </c>
      <c r="E69" s="44">
        <v>10000</v>
      </c>
      <c r="F69" s="35">
        <v>10000</v>
      </c>
      <c r="G69" s="35"/>
    </row>
    <row r="70" spans="1:7" ht="12.75">
      <c r="A70" s="12" t="s">
        <v>100</v>
      </c>
      <c r="B70" s="12"/>
      <c r="C70" s="12"/>
      <c r="D70" s="13" t="s">
        <v>101</v>
      </c>
      <c r="E70" s="14">
        <f>SUM(E71+E73+E78+E75)</f>
        <v>4823183.31</v>
      </c>
      <c r="F70" s="14">
        <f>SUM(F71+F73+F78+F75)</f>
        <v>4821603.85</v>
      </c>
      <c r="G70" s="14">
        <f>SUM(G71+G73+G78+G75)</f>
        <v>1579.46</v>
      </c>
    </row>
    <row r="71" spans="1:7" ht="12.75">
      <c r="A71" s="15"/>
      <c r="B71" s="16" t="s">
        <v>102</v>
      </c>
      <c r="C71" s="16"/>
      <c r="D71" s="43" t="s">
        <v>103</v>
      </c>
      <c r="E71" s="18">
        <f>SUM(E72)</f>
        <v>3385310</v>
      </c>
      <c r="F71" s="28">
        <f>SUM(F72)</f>
        <v>3385310</v>
      </c>
      <c r="G71" s="28">
        <f>SUM(G72)</f>
        <v>0</v>
      </c>
    </row>
    <row r="72" spans="1:7" ht="12.75">
      <c r="A72" s="19"/>
      <c r="B72" s="19"/>
      <c r="C72" s="19" t="s">
        <v>104</v>
      </c>
      <c r="D72" s="41" t="s">
        <v>105</v>
      </c>
      <c r="E72" s="44">
        <v>3385310</v>
      </c>
      <c r="F72" s="35">
        <v>3385310</v>
      </c>
      <c r="G72" s="35"/>
    </row>
    <row r="73" spans="1:7" ht="15.75" customHeight="1">
      <c r="A73" s="49"/>
      <c r="B73" s="23" t="s">
        <v>106</v>
      </c>
      <c r="C73" s="23"/>
      <c r="D73" s="50" t="s">
        <v>107</v>
      </c>
      <c r="E73" s="24">
        <f>SUM(E74)</f>
        <v>1410383</v>
      </c>
      <c r="F73" s="51">
        <f>SUM(F74)</f>
        <v>1410383</v>
      </c>
      <c r="G73" s="51">
        <f>SUM(G74)</f>
        <v>0</v>
      </c>
    </row>
    <row r="74" spans="1:7" ht="12.75">
      <c r="A74" s="19"/>
      <c r="B74" s="19"/>
      <c r="C74" s="19" t="s">
        <v>104</v>
      </c>
      <c r="D74" s="41" t="s">
        <v>105</v>
      </c>
      <c r="E74" s="44">
        <v>1410383</v>
      </c>
      <c r="F74" s="35">
        <v>1410383</v>
      </c>
      <c r="G74" s="35"/>
    </row>
    <row r="75" spans="1:7" ht="12.75">
      <c r="A75" s="49"/>
      <c r="B75" s="16" t="s">
        <v>650</v>
      </c>
      <c r="C75" s="16"/>
      <c r="D75" s="43" t="s">
        <v>651</v>
      </c>
      <c r="E75" s="559">
        <f>SUM(E76:E77)</f>
        <v>15982.310000000001</v>
      </c>
      <c r="F75" s="559">
        <f>SUM(F76:F77)</f>
        <v>14402.85</v>
      </c>
      <c r="G75" s="559">
        <f>SUM(G76:G77)</f>
        <v>1579.46</v>
      </c>
    </row>
    <row r="76" spans="1:7" ht="25.5">
      <c r="A76" s="49"/>
      <c r="B76" s="555"/>
      <c r="C76" s="555" t="s">
        <v>115</v>
      </c>
      <c r="D76" s="556" t="s">
        <v>652</v>
      </c>
      <c r="E76" s="553">
        <v>14402.85</v>
      </c>
      <c r="F76" s="554">
        <v>14402.85</v>
      </c>
      <c r="G76" s="554"/>
    </row>
    <row r="77" spans="1:7" ht="25.5">
      <c r="A77" s="49"/>
      <c r="B77" s="557"/>
      <c r="C77" s="558">
        <v>6330</v>
      </c>
      <c r="D77" s="524" t="s">
        <v>653</v>
      </c>
      <c r="E77" s="553">
        <v>1579.46</v>
      </c>
      <c r="F77" s="554"/>
      <c r="G77" s="554">
        <v>1579.46</v>
      </c>
    </row>
    <row r="78" spans="1:7" ht="12.75">
      <c r="A78" s="49"/>
      <c r="B78" s="23" t="s">
        <v>108</v>
      </c>
      <c r="C78" s="23"/>
      <c r="D78" s="50" t="s">
        <v>109</v>
      </c>
      <c r="E78" s="24">
        <f>SUM(E79)</f>
        <v>11508</v>
      </c>
      <c r="F78" s="51">
        <f>SUM(F79)</f>
        <v>11508</v>
      </c>
      <c r="G78" s="51">
        <f>SUM(G79)</f>
        <v>0</v>
      </c>
    </row>
    <row r="79" spans="1:7" ht="12.75">
      <c r="A79" s="19"/>
      <c r="B79" s="19"/>
      <c r="C79" s="19" t="s">
        <v>104</v>
      </c>
      <c r="D79" s="41" t="s">
        <v>105</v>
      </c>
      <c r="E79" s="44">
        <v>11508</v>
      </c>
      <c r="F79" s="35">
        <v>11508</v>
      </c>
      <c r="G79" s="35"/>
    </row>
    <row r="80" spans="1:7" ht="12.75">
      <c r="A80" s="12" t="s">
        <v>110</v>
      </c>
      <c r="B80" s="12"/>
      <c r="C80" s="12"/>
      <c r="D80" s="13" t="s">
        <v>111</v>
      </c>
      <c r="E80" s="14">
        <f>SUM(E81,E85,E91,E87)</f>
        <v>127360.91</v>
      </c>
      <c r="F80" s="14">
        <f>SUM(F81,F85,F91,F87)</f>
        <v>127360.91</v>
      </c>
      <c r="G80" s="14">
        <f>SUM(G81,G85,G91,G87)</f>
        <v>0</v>
      </c>
    </row>
    <row r="81" spans="1:7" ht="12.75">
      <c r="A81" s="15"/>
      <c r="B81" s="16" t="s">
        <v>112</v>
      </c>
      <c r="C81" s="16"/>
      <c r="D81" s="43" t="s">
        <v>113</v>
      </c>
      <c r="E81" s="18">
        <f>SUM(E82:E84)</f>
        <v>27517.72</v>
      </c>
      <c r="F81" s="18">
        <f>SUM(F82:F84)</f>
        <v>27517.72</v>
      </c>
      <c r="G81" s="18">
        <f>SUM(G82:G84)</f>
        <v>0</v>
      </c>
    </row>
    <row r="82" spans="1:7" ht="25.5">
      <c r="A82" s="49"/>
      <c r="B82" s="23"/>
      <c r="C82" s="20" t="s">
        <v>115</v>
      </c>
      <c r="D82" s="25" t="s">
        <v>116</v>
      </c>
      <c r="E82" s="528">
        <v>5700</v>
      </c>
      <c r="F82" s="529">
        <v>5700</v>
      </c>
      <c r="G82" s="51"/>
    </row>
    <row r="83" spans="1:7" ht="12.75">
      <c r="A83" s="19"/>
      <c r="B83" s="19"/>
      <c r="C83" s="19" t="s">
        <v>33</v>
      </c>
      <c r="D83" s="41" t="s">
        <v>114</v>
      </c>
      <c r="E83" s="44">
        <v>20880</v>
      </c>
      <c r="F83" s="35">
        <v>20880</v>
      </c>
      <c r="G83" s="35"/>
    </row>
    <row r="84" spans="1:7" ht="25.5">
      <c r="A84" s="49"/>
      <c r="B84" s="49"/>
      <c r="C84" s="560" t="s">
        <v>654</v>
      </c>
      <c r="D84" s="561" t="s">
        <v>655</v>
      </c>
      <c r="E84" s="553">
        <v>937.72</v>
      </c>
      <c r="F84" s="554">
        <v>937.72</v>
      </c>
      <c r="G84" s="554"/>
    </row>
    <row r="85" spans="1:7" ht="15" customHeight="1">
      <c r="A85" s="15"/>
      <c r="B85" s="16" t="s">
        <v>117</v>
      </c>
      <c r="C85" s="16"/>
      <c r="D85" s="43" t="s">
        <v>118</v>
      </c>
      <c r="E85" s="54">
        <f>SUM(E86:E86)</f>
        <v>85680</v>
      </c>
      <c r="F85" s="54">
        <f>SUM(F86:F86)</f>
        <v>85680</v>
      </c>
      <c r="G85" s="54">
        <f>SUM(G86:G86)</f>
        <v>0</v>
      </c>
    </row>
    <row r="86" spans="1:7" ht="30.75" customHeight="1">
      <c r="A86" s="19"/>
      <c r="B86" s="45"/>
      <c r="C86" s="19" t="s">
        <v>119</v>
      </c>
      <c r="D86" s="41" t="s">
        <v>120</v>
      </c>
      <c r="E86" s="35">
        <v>85680</v>
      </c>
      <c r="F86" s="35">
        <v>85680</v>
      </c>
      <c r="G86" s="35"/>
    </row>
    <row r="87" spans="1:7" ht="30.75" customHeight="1">
      <c r="A87" s="56"/>
      <c r="B87" s="16" t="s">
        <v>271</v>
      </c>
      <c r="C87" s="16"/>
      <c r="D87" s="43" t="s">
        <v>272</v>
      </c>
      <c r="E87" s="18">
        <f>SUM(E88:E90)</f>
        <v>13977.19</v>
      </c>
      <c r="F87" s="18">
        <f>SUM(F88:F90)</f>
        <v>13977.19</v>
      </c>
      <c r="G87" s="18">
        <f>SUM(G88:G90)</f>
        <v>0</v>
      </c>
    </row>
    <row r="88" spans="1:7" ht="30.75" customHeight="1">
      <c r="A88" s="56"/>
      <c r="B88" s="23"/>
      <c r="C88" s="562" t="s">
        <v>14</v>
      </c>
      <c r="D88" s="179" t="s">
        <v>657</v>
      </c>
      <c r="E88" s="528">
        <v>125</v>
      </c>
      <c r="F88" s="529">
        <v>125</v>
      </c>
      <c r="G88" s="51"/>
    </row>
    <row r="89" spans="1:7" ht="30.75" customHeight="1">
      <c r="A89" s="56"/>
      <c r="B89" s="19"/>
      <c r="C89" s="497" t="s">
        <v>654</v>
      </c>
      <c r="D89" s="561" t="s">
        <v>655</v>
      </c>
      <c r="E89" s="44">
        <v>11852.19</v>
      </c>
      <c r="F89" s="563">
        <v>11852.19</v>
      </c>
      <c r="G89" s="35"/>
    </row>
    <row r="90" spans="1:7" ht="30.75" customHeight="1">
      <c r="A90" s="56"/>
      <c r="B90" s="49"/>
      <c r="C90" s="560" t="s">
        <v>656</v>
      </c>
      <c r="D90" s="561" t="s">
        <v>658</v>
      </c>
      <c r="E90" s="553">
        <v>2000</v>
      </c>
      <c r="F90" s="564">
        <v>2000</v>
      </c>
      <c r="G90" s="554"/>
    </row>
    <row r="91" spans="1:7" ht="30.75" customHeight="1">
      <c r="A91" s="56"/>
      <c r="B91" s="16" t="s">
        <v>121</v>
      </c>
      <c r="C91" s="16"/>
      <c r="D91" s="43" t="s">
        <v>22</v>
      </c>
      <c r="E91" s="54">
        <v>186</v>
      </c>
      <c r="F91" s="54">
        <f>SUM(F92:F92)</f>
        <v>186</v>
      </c>
      <c r="G91" s="54">
        <f>SUM(G92:G92)</f>
        <v>0</v>
      </c>
    </row>
    <row r="92" spans="1:7" ht="30.75" customHeight="1">
      <c r="A92" s="56"/>
      <c r="B92" s="45"/>
      <c r="C92" s="20" t="s">
        <v>115</v>
      </c>
      <c r="D92" s="25" t="s">
        <v>116</v>
      </c>
      <c r="E92" s="35">
        <v>186</v>
      </c>
      <c r="F92" s="35">
        <v>186</v>
      </c>
      <c r="G92" s="35"/>
    </row>
    <row r="93" spans="1:7" ht="12.75">
      <c r="A93" s="12" t="s">
        <v>122</v>
      </c>
      <c r="B93" s="12"/>
      <c r="C93" s="12"/>
      <c r="D93" s="13" t="s">
        <v>123</v>
      </c>
      <c r="E93" s="14">
        <f>SUM(E94+E99+E102+E104+E106+E108+E110)</f>
        <v>2229080</v>
      </c>
      <c r="F93" s="26">
        <f>SUM(F94+F99+F102+F104+F106+F108+F110)</f>
        <v>2229080</v>
      </c>
      <c r="G93" s="26">
        <f>SUM(G94+G99+G102+G104+G106+G108+G110)</f>
        <v>0</v>
      </c>
    </row>
    <row r="94" spans="1:7" ht="30" customHeight="1">
      <c r="A94" s="15"/>
      <c r="B94" s="16" t="s">
        <v>124</v>
      </c>
      <c r="C94" s="16"/>
      <c r="D94" s="27" t="s">
        <v>125</v>
      </c>
      <c r="E94" s="18">
        <f>SUM(E95:E98)</f>
        <v>1709387</v>
      </c>
      <c r="F94" s="18">
        <f>SUM(F95:F98)</f>
        <v>1709387</v>
      </c>
      <c r="G94" s="18">
        <f>SUM(G95:G98)</f>
        <v>0</v>
      </c>
    </row>
    <row r="95" spans="1:7" ht="31.5" customHeight="1">
      <c r="A95" s="19"/>
      <c r="B95" s="19"/>
      <c r="C95" s="19" t="s">
        <v>17</v>
      </c>
      <c r="D95" s="34" t="s">
        <v>18</v>
      </c>
      <c r="E95" s="35">
        <v>1690187</v>
      </c>
      <c r="F95" s="35">
        <v>1690187</v>
      </c>
      <c r="G95" s="35"/>
    </row>
    <row r="96" spans="1:7" ht="25.5" customHeight="1">
      <c r="A96" s="36"/>
      <c r="B96" s="36"/>
      <c r="C96" s="36" t="s">
        <v>49</v>
      </c>
      <c r="D96" s="55" t="s">
        <v>50</v>
      </c>
      <c r="E96" s="53">
        <v>15000</v>
      </c>
      <c r="F96" s="53">
        <v>15000</v>
      </c>
      <c r="G96" s="53"/>
    </row>
    <row r="97" spans="1:7" ht="25.5" customHeight="1">
      <c r="A97" s="56"/>
      <c r="B97" s="56"/>
      <c r="C97" s="57" t="s">
        <v>126</v>
      </c>
      <c r="D97" s="52" t="s">
        <v>127</v>
      </c>
      <c r="E97" s="35">
        <v>4000</v>
      </c>
      <c r="F97" s="35">
        <v>4000</v>
      </c>
      <c r="G97" s="35"/>
    </row>
    <row r="98" spans="1:7" ht="15" customHeight="1">
      <c r="A98" s="56"/>
      <c r="B98" s="56"/>
      <c r="C98" s="58" t="s">
        <v>78</v>
      </c>
      <c r="D98" s="59" t="s">
        <v>128</v>
      </c>
      <c r="E98" s="32">
        <v>200</v>
      </c>
      <c r="F98" s="32">
        <v>200</v>
      </c>
      <c r="G98" s="32"/>
    </row>
    <row r="99" spans="1:7" ht="43.5" customHeight="1">
      <c r="A99" s="15"/>
      <c r="B99" s="16" t="s">
        <v>129</v>
      </c>
      <c r="C99" s="16"/>
      <c r="D99" s="60" t="s">
        <v>130</v>
      </c>
      <c r="E99" s="18">
        <f>SUM(E100:E101)</f>
        <v>17519</v>
      </c>
      <c r="F99" s="28">
        <f>SUM(F100:F101)</f>
        <v>17519</v>
      </c>
      <c r="G99" s="28">
        <f>SUM(G100:G101)</f>
        <v>0</v>
      </c>
    </row>
    <row r="100" spans="1:7" ht="27.75" customHeight="1">
      <c r="A100" s="19"/>
      <c r="B100" s="19"/>
      <c r="C100" s="19" t="s">
        <v>17</v>
      </c>
      <c r="D100" s="34" t="s">
        <v>18</v>
      </c>
      <c r="E100" s="35">
        <v>8073</v>
      </c>
      <c r="F100" s="35">
        <v>8073</v>
      </c>
      <c r="G100" s="35"/>
    </row>
    <row r="101" spans="1:7" ht="21" customHeight="1">
      <c r="A101" s="20"/>
      <c r="B101" s="20"/>
      <c r="C101" s="20" t="s">
        <v>115</v>
      </c>
      <c r="D101" s="25" t="s">
        <v>116</v>
      </c>
      <c r="E101" s="32">
        <v>9446</v>
      </c>
      <c r="F101" s="32">
        <v>9446</v>
      </c>
      <c r="G101" s="32"/>
    </row>
    <row r="102" spans="1:7" ht="25.5">
      <c r="A102" s="49"/>
      <c r="B102" s="23" t="s">
        <v>131</v>
      </c>
      <c r="C102" s="23"/>
      <c r="D102" s="61" t="s">
        <v>132</v>
      </c>
      <c r="E102" s="24">
        <f>SUM(E103:E103)</f>
        <v>151092</v>
      </c>
      <c r="F102" s="51">
        <f>SUM(F103:F103)</f>
        <v>151092</v>
      </c>
      <c r="G102" s="51">
        <f>SUM(G103:G103)</f>
        <v>0</v>
      </c>
    </row>
    <row r="103" spans="1:7" ht="22.5" customHeight="1">
      <c r="A103" s="19"/>
      <c r="B103" s="19"/>
      <c r="C103" s="19" t="s">
        <v>115</v>
      </c>
      <c r="D103" s="34" t="s">
        <v>116</v>
      </c>
      <c r="E103" s="35">
        <v>151092</v>
      </c>
      <c r="F103" s="35">
        <v>151092</v>
      </c>
      <c r="G103" s="35"/>
    </row>
    <row r="104" spans="1:7" ht="13.5" customHeight="1">
      <c r="A104" s="36"/>
      <c r="B104" s="16" t="s">
        <v>133</v>
      </c>
      <c r="C104" s="16"/>
      <c r="D104" s="27" t="s">
        <v>134</v>
      </c>
      <c r="E104" s="18">
        <f>SUM(E105)</f>
        <v>80661</v>
      </c>
      <c r="F104" s="28">
        <f>SUM(F105)</f>
        <v>80661</v>
      </c>
      <c r="G104" s="28">
        <f>SUM(G105)</f>
        <v>0</v>
      </c>
    </row>
    <row r="105" spans="1:7" ht="24" customHeight="1">
      <c r="A105" s="36"/>
      <c r="B105" s="19"/>
      <c r="C105" s="19" t="s">
        <v>115</v>
      </c>
      <c r="D105" s="34" t="s">
        <v>116</v>
      </c>
      <c r="E105" s="35">
        <v>80661</v>
      </c>
      <c r="F105" s="35">
        <v>80661</v>
      </c>
      <c r="G105" s="35"/>
    </row>
    <row r="106" spans="1:7" ht="20.25" customHeight="1">
      <c r="A106" s="15"/>
      <c r="B106" s="16" t="s">
        <v>135</v>
      </c>
      <c r="C106" s="16"/>
      <c r="D106" s="27" t="s">
        <v>136</v>
      </c>
      <c r="E106" s="18">
        <f>SUM(E107)</f>
        <v>87870</v>
      </c>
      <c r="F106" s="28">
        <f>SUM(F107)</f>
        <v>87870</v>
      </c>
      <c r="G106" s="28">
        <f>SUM(G107)</f>
        <v>0</v>
      </c>
    </row>
    <row r="107" spans="1:7" ht="28.5" customHeight="1">
      <c r="A107" s="19"/>
      <c r="B107" s="19"/>
      <c r="C107" s="19" t="s">
        <v>115</v>
      </c>
      <c r="D107" s="34" t="s">
        <v>116</v>
      </c>
      <c r="E107" s="35">
        <v>87870</v>
      </c>
      <c r="F107" s="35">
        <v>87870</v>
      </c>
      <c r="G107" s="35"/>
    </row>
    <row r="108" spans="1:7" ht="12.75">
      <c r="A108" s="15"/>
      <c r="B108" s="16" t="s">
        <v>137</v>
      </c>
      <c r="C108" s="16"/>
      <c r="D108" s="27" t="s">
        <v>138</v>
      </c>
      <c r="E108" s="18">
        <f>SUM(E109)</f>
        <v>16147</v>
      </c>
      <c r="F108" s="28">
        <f>SUM(F109)</f>
        <v>16147</v>
      </c>
      <c r="G108" s="28">
        <f>SUM(G109)</f>
        <v>0</v>
      </c>
    </row>
    <row r="109" spans="1:7" ht="12.75">
      <c r="A109" s="19"/>
      <c r="B109" s="19"/>
      <c r="C109" s="19" t="s">
        <v>53</v>
      </c>
      <c r="D109" s="34" t="s">
        <v>139</v>
      </c>
      <c r="E109" s="35">
        <v>16147</v>
      </c>
      <c r="F109" s="35">
        <v>16147</v>
      </c>
      <c r="G109" s="35"/>
    </row>
    <row r="110" spans="1:7" ht="18" customHeight="1">
      <c r="A110" s="49"/>
      <c r="B110" s="23" t="s">
        <v>140</v>
      </c>
      <c r="C110" s="23"/>
      <c r="D110" s="61" t="s">
        <v>22</v>
      </c>
      <c r="E110" s="24">
        <f>SUM(E111)</f>
        <v>166404</v>
      </c>
      <c r="F110" s="51">
        <f>SUM(F111)</f>
        <v>166404</v>
      </c>
      <c r="G110" s="51">
        <f>SUM(G111)</f>
        <v>0</v>
      </c>
    </row>
    <row r="111" spans="1:7" ht="28.5" customHeight="1">
      <c r="A111" s="62"/>
      <c r="B111" s="62"/>
      <c r="C111" s="62" t="s">
        <v>115</v>
      </c>
      <c r="D111" s="63" t="s">
        <v>116</v>
      </c>
      <c r="E111" s="32">
        <v>166404</v>
      </c>
      <c r="F111" s="32">
        <v>166404</v>
      </c>
      <c r="G111" s="32"/>
    </row>
    <row r="112" spans="1:7" ht="16.5" customHeight="1">
      <c r="A112" s="12" t="s">
        <v>606</v>
      </c>
      <c r="B112" s="12"/>
      <c r="C112" s="12"/>
      <c r="D112" s="13" t="s">
        <v>607</v>
      </c>
      <c r="E112" s="14">
        <f>SUM(E113)</f>
        <v>341363.93</v>
      </c>
      <c r="F112" s="14">
        <f>SUM(F113)</f>
        <v>341363.93</v>
      </c>
      <c r="G112" s="14">
        <f>SUM(G113)</f>
        <v>0</v>
      </c>
    </row>
    <row r="113" spans="1:7" ht="17.25" customHeight="1">
      <c r="A113" s="15"/>
      <c r="B113" s="16" t="s">
        <v>608</v>
      </c>
      <c r="C113" s="16"/>
      <c r="D113" s="27" t="s">
        <v>22</v>
      </c>
      <c r="E113" s="18">
        <f>SUM(E114:E115)</f>
        <v>341363.93</v>
      </c>
      <c r="F113" s="18">
        <f>SUM(F114:F115)</f>
        <v>341363.93</v>
      </c>
      <c r="G113" s="18">
        <f>SUM(G114:G115)</f>
        <v>0</v>
      </c>
    </row>
    <row r="114" spans="1:7" ht="42.75" customHeight="1">
      <c r="A114" s="19"/>
      <c r="B114" s="19"/>
      <c r="C114" s="497" t="s">
        <v>609</v>
      </c>
      <c r="D114" s="499" t="s">
        <v>611</v>
      </c>
      <c r="E114" s="35">
        <v>301110.05</v>
      </c>
      <c r="F114" s="35">
        <v>301110.05</v>
      </c>
      <c r="G114" s="35"/>
    </row>
    <row r="115" spans="1:7" ht="28.5" customHeight="1">
      <c r="A115" s="36"/>
      <c r="B115" s="36"/>
      <c r="C115" s="498" t="s">
        <v>610</v>
      </c>
      <c r="D115" s="499" t="s">
        <v>611</v>
      </c>
      <c r="E115" s="53">
        <v>40253.88</v>
      </c>
      <c r="F115" s="53">
        <v>40253.88</v>
      </c>
      <c r="G115" s="53"/>
    </row>
    <row r="116" spans="1:7" ht="17.25" customHeight="1">
      <c r="A116" s="12" t="s">
        <v>309</v>
      </c>
      <c r="B116" s="12"/>
      <c r="C116" s="12"/>
      <c r="D116" s="13" t="s">
        <v>141</v>
      </c>
      <c r="E116" s="14">
        <f aca="true" t="shared" si="2" ref="E116:G117">SUM(E117)</f>
        <v>94192</v>
      </c>
      <c r="F116" s="14">
        <f t="shared" si="2"/>
        <v>94192</v>
      </c>
      <c r="G116" s="14">
        <f t="shared" si="2"/>
        <v>0</v>
      </c>
    </row>
    <row r="117" spans="1:7" ht="15.75" customHeight="1">
      <c r="A117" s="15"/>
      <c r="B117" s="16" t="s">
        <v>142</v>
      </c>
      <c r="C117" s="16"/>
      <c r="D117" s="27" t="s">
        <v>612</v>
      </c>
      <c r="E117" s="18">
        <f t="shared" si="2"/>
        <v>94192</v>
      </c>
      <c r="F117" s="18">
        <f t="shared" si="2"/>
        <v>94192</v>
      </c>
      <c r="G117" s="18">
        <f t="shared" si="2"/>
        <v>0</v>
      </c>
    </row>
    <row r="118" spans="1:7" ht="28.5" customHeight="1">
      <c r="A118" s="19"/>
      <c r="B118" s="19"/>
      <c r="C118" s="497" t="s">
        <v>115</v>
      </c>
      <c r="D118" s="63" t="s">
        <v>116</v>
      </c>
      <c r="E118" s="35">
        <v>94192</v>
      </c>
      <c r="F118" s="35">
        <v>94192</v>
      </c>
      <c r="G118" s="35"/>
    </row>
    <row r="119" spans="1:7" ht="17.25" customHeight="1">
      <c r="A119" s="12" t="s">
        <v>144</v>
      </c>
      <c r="B119" s="12"/>
      <c r="C119" s="12"/>
      <c r="D119" s="13" t="s">
        <v>145</v>
      </c>
      <c r="E119" s="14">
        <f>SUM(E120,E123)</f>
        <v>1451916</v>
      </c>
      <c r="F119" s="26">
        <f>SUM(F120,F123)</f>
        <v>400000</v>
      </c>
      <c r="G119" s="26">
        <f>SUM(G120,G123)</f>
        <v>1051916</v>
      </c>
    </row>
    <row r="120" spans="1:7" ht="18.75" customHeight="1">
      <c r="A120" s="15"/>
      <c r="B120" s="16" t="s">
        <v>146</v>
      </c>
      <c r="C120" s="16"/>
      <c r="D120" s="43" t="s">
        <v>147</v>
      </c>
      <c r="E120" s="18">
        <f>SUM(E121:E122)</f>
        <v>1151916</v>
      </c>
      <c r="F120" s="18">
        <f>SUM(F121:F122)</f>
        <v>100000</v>
      </c>
      <c r="G120" s="18">
        <f>SUM(G121:G122)</f>
        <v>1051916</v>
      </c>
    </row>
    <row r="121" spans="1:7" ht="12.75">
      <c r="A121" s="19"/>
      <c r="B121" s="19"/>
      <c r="C121" s="19" t="s">
        <v>14</v>
      </c>
      <c r="D121" s="41" t="s">
        <v>15</v>
      </c>
      <c r="E121" s="35">
        <v>100000</v>
      </c>
      <c r="F121" s="35">
        <v>100000</v>
      </c>
      <c r="G121" s="35"/>
    </row>
    <row r="122" spans="1:7" ht="38.25">
      <c r="A122" s="19"/>
      <c r="B122" s="19"/>
      <c r="C122" s="19" t="s">
        <v>148</v>
      </c>
      <c r="D122" s="41" t="s">
        <v>149</v>
      </c>
      <c r="E122" s="65">
        <v>1051916</v>
      </c>
      <c r="F122" s="35"/>
      <c r="G122" s="65">
        <v>1051916</v>
      </c>
    </row>
    <row r="123" spans="1:7" ht="28.5" customHeight="1">
      <c r="A123" s="19"/>
      <c r="B123" s="45" t="s">
        <v>150</v>
      </c>
      <c r="C123" s="45"/>
      <c r="D123" s="46" t="s">
        <v>151</v>
      </c>
      <c r="E123" s="47">
        <f>SUM(E124)</f>
        <v>300000</v>
      </c>
      <c r="F123" s="47">
        <f>SUM(F124)</f>
        <v>300000</v>
      </c>
      <c r="G123" s="47">
        <f>SUM(G124)</f>
        <v>0</v>
      </c>
    </row>
    <row r="124" spans="1:7" ht="12.75">
      <c r="A124" s="20"/>
      <c r="B124" s="20"/>
      <c r="C124" s="20" t="s">
        <v>152</v>
      </c>
      <c r="D124" s="42" t="s">
        <v>153</v>
      </c>
      <c r="E124" s="32">
        <v>300000</v>
      </c>
      <c r="F124" s="32">
        <v>300000</v>
      </c>
      <c r="G124" s="32"/>
    </row>
    <row r="125" spans="1:7" ht="15.75" customHeight="1">
      <c r="A125" s="12" t="s">
        <v>154</v>
      </c>
      <c r="B125" s="12"/>
      <c r="C125" s="12"/>
      <c r="D125" s="13" t="s">
        <v>155</v>
      </c>
      <c r="E125" s="14">
        <f aca="true" t="shared" si="3" ref="E125:G126">SUM(E126)</f>
        <v>122949</v>
      </c>
      <c r="F125" s="26">
        <f t="shared" si="3"/>
        <v>0</v>
      </c>
      <c r="G125" s="26">
        <f t="shared" si="3"/>
        <v>122949</v>
      </c>
    </row>
    <row r="126" spans="1:7" ht="15.75" customHeight="1">
      <c r="A126" s="15"/>
      <c r="B126" s="16" t="s">
        <v>156</v>
      </c>
      <c r="C126" s="16"/>
      <c r="D126" s="43" t="s">
        <v>157</v>
      </c>
      <c r="E126" s="18">
        <f t="shared" si="3"/>
        <v>122949</v>
      </c>
      <c r="F126" s="28">
        <f t="shared" si="3"/>
        <v>0</v>
      </c>
      <c r="G126" s="28">
        <f t="shared" si="3"/>
        <v>122949</v>
      </c>
    </row>
    <row r="127" spans="1:7" ht="42.75" customHeight="1">
      <c r="A127" s="19"/>
      <c r="B127" s="19"/>
      <c r="C127" s="19" t="s">
        <v>148</v>
      </c>
      <c r="D127" s="41" t="s">
        <v>149</v>
      </c>
      <c r="E127" s="35">
        <v>122949</v>
      </c>
      <c r="F127" s="35"/>
      <c r="G127" s="35">
        <v>122949</v>
      </c>
    </row>
    <row r="128" spans="1:7" ht="12.75" customHeight="1">
      <c r="A128" s="583" t="s">
        <v>158</v>
      </c>
      <c r="B128" s="583"/>
      <c r="C128" s="583"/>
      <c r="D128" s="583"/>
      <c r="E128" s="66">
        <f>SUM(E7,E12,E15,E24,E34,E45,E70,E80,E93,E119,E125,E21,E112,E116,E41)</f>
        <v>14362335.96</v>
      </c>
      <c r="F128" s="66">
        <f>SUM(F7,F12,F15,F24,F34,F45,F70,F80,F93,F119,F125,F21,F112,F116,F41)</f>
        <v>12159741.5</v>
      </c>
      <c r="G128" s="66">
        <f>SUM(G7,G12,G15,G24,G34,G45,G70,G80,G93,G119,G125,G21,G112,G116,G41)</f>
        <v>2202594.46</v>
      </c>
    </row>
  </sheetData>
  <sheetProtection/>
  <mergeCells count="8">
    <mergeCell ref="F4:G4"/>
    <mergeCell ref="A128:D128"/>
    <mergeCell ref="A1:E1"/>
    <mergeCell ref="A4:A5"/>
    <mergeCell ref="B4:B5"/>
    <mergeCell ref="C4:C5"/>
    <mergeCell ref="D4:D5"/>
    <mergeCell ref="E4:E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1 
do uchwały Rady Gminy 
nr III/13/2010
z dnia 29 grudnia 2010r.
   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G14" sqref="G14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577" t="s">
        <v>587</v>
      </c>
      <c r="B1" s="577"/>
      <c r="C1" s="577"/>
      <c r="D1" s="577"/>
      <c r="E1" s="577"/>
      <c r="F1" s="577"/>
    </row>
    <row r="2" spans="5:6" ht="19.5" customHeight="1">
      <c r="E2" s="357"/>
      <c r="F2" s="357"/>
    </row>
    <row r="3" spans="5:8" ht="19.5" customHeight="1">
      <c r="E3" s="67"/>
      <c r="H3" s="252" t="s">
        <v>160</v>
      </c>
    </row>
    <row r="4" spans="1:8" ht="18.75" customHeight="1">
      <c r="A4" s="601" t="s">
        <v>338</v>
      </c>
      <c r="B4" s="601" t="s">
        <v>2</v>
      </c>
      <c r="C4" s="601" t="s">
        <v>3</v>
      </c>
      <c r="D4" s="601" t="s">
        <v>161</v>
      </c>
      <c r="E4" s="601" t="s">
        <v>533</v>
      </c>
      <c r="F4" s="601" t="s">
        <v>534</v>
      </c>
      <c r="G4" s="601"/>
      <c r="H4" s="601"/>
    </row>
    <row r="5" spans="1:8" ht="18.75" customHeight="1">
      <c r="A5" s="601"/>
      <c r="B5" s="601"/>
      <c r="C5" s="601"/>
      <c r="D5" s="601"/>
      <c r="E5" s="601"/>
      <c r="F5" s="253" t="s">
        <v>535</v>
      </c>
      <c r="G5" s="253" t="s">
        <v>536</v>
      </c>
      <c r="H5" s="253" t="s">
        <v>537</v>
      </c>
    </row>
    <row r="6" spans="1:8" s="358" customFormat="1" ht="7.5" customHeight="1">
      <c r="A6" s="256">
        <v>1</v>
      </c>
      <c r="B6" s="256">
        <v>2</v>
      </c>
      <c r="C6" s="256">
        <v>3</v>
      </c>
      <c r="D6" s="256">
        <v>4</v>
      </c>
      <c r="E6" s="256">
        <v>5</v>
      </c>
      <c r="F6" s="256">
        <v>6</v>
      </c>
      <c r="G6" s="256">
        <v>7</v>
      </c>
      <c r="H6" s="256">
        <v>8</v>
      </c>
    </row>
    <row r="7" spans="1:8" ht="21" customHeight="1">
      <c r="A7" s="609" t="s">
        <v>538</v>
      </c>
      <c r="B7" s="609"/>
      <c r="C7" s="609"/>
      <c r="D7" s="609"/>
      <c r="E7" s="609"/>
      <c r="F7" s="609"/>
      <c r="G7" s="609"/>
      <c r="H7" s="609"/>
    </row>
    <row r="8" spans="1:8" ht="14.25" customHeight="1">
      <c r="A8" s="450" t="s">
        <v>351</v>
      </c>
      <c r="B8" s="360">
        <v>700</v>
      </c>
      <c r="C8" s="360">
        <v>70004</v>
      </c>
      <c r="D8" s="360">
        <v>2650</v>
      </c>
      <c r="E8" s="449" t="s">
        <v>589</v>
      </c>
      <c r="F8" s="362">
        <v>4474</v>
      </c>
      <c r="G8" s="362"/>
      <c r="H8" s="362"/>
    </row>
    <row r="9" spans="1:8" ht="19.5" customHeight="1">
      <c r="A9" s="450" t="s">
        <v>352</v>
      </c>
      <c r="B9" s="360">
        <v>700</v>
      </c>
      <c r="C9" s="360">
        <v>70004</v>
      </c>
      <c r="D9" s="360">
        <v>2650</v>
      </c>
      <c r="E9" s="449" t="s">
        <v>647</v>
      </c>
      <c r="F9" s="362">
        <v>75095</v>
      </c>
      <c r="G9" s="362"/>
      <c r="H9" s="362"/>
    </row>
    <row r="10" spans="1:8" ht="19.5" customHeight="1">
      <c r="A10" s="450" t="s">
        <v>354</v>
      </c>
      <c r="B10" s="360">
        <v>700</v>
      </c>
      <c r="C10" s="360">
        <v>70004</v>
      </c>
      <c r="D10" s="360">
        <v>2650</v>
      </c>
      <c r="E10" s="449" t="s">
        <v>590</v>
      </c>
      <c r="F10" s="362">
        <v>71730</v>
      </c>
      <c r="G10" s="362"/>
      <c r="H10" s="362"/>
    </row>
    <row r="11" spans="1:8" ht="38.25">
      <c r="A11" s="450" t="s">
        <v>355</v>
      </c>
      <c r="B11" s="360">
        <v>700</v>
      </c>
      <c r="C11" s="360">
        <v>70004</v>
      </c>
      <c r="D11" s="360">
        <v>2650</v>
      </c>
      <c r="E11" s="361" t="s">
        <v>539</v>
      </c>
      <c r="F11" s="362">
        <v>18565</v>
      </c>
      <c r="G11" s="362"/>
      <c r="H11" s="362"/>
    </row>
    <row r="12" spans="1:8" ht="19.5" customHeight="1">
      <c r="A12" s="450" t="s">
        <v>356</v>
      </c>
      <c r="B12" s="360">
        <v>700</v>
      </c>
      <c r="C12" s="360">
        <v>70004</v>
      </c>
      <c r="D12" s="360">
        <v>2650</v>
      </c>
      <c r="E12" s="361" t="s">
        <v>540</v>
      </c>
      <c r="F12" s="362">
        <v>2100</v>
      </c>
      <c r="G12" s="362"/>
      <c r="H12" s="362"/>
    </row>
    <row r="13" spans="1:8" ht="19.5" customHeight="1">
      <c r="A13" s="450" t="s">
        <v>481</v>
      </c>
      <c r="B13" s="360">
        <v>921</v>
      </c>
      <c r="C13" s="360">
        <v>92109</v>
      </c>
      <c r="D13" s="360">
        <v>2480</v>
      </c>
      <c r="E13" s="287" t="s">
        <v>645</v>
      </c>
      <c r="F13" s="363"/>
      <c r="G13" s="362">
        <v>127000</v>
      </c>
      <c r="H13" s="362"/>
    </row>
    <row r="14" spans="1:8" ht="19.5" customHeight="1">
      <c r="A14" s="450" t="s">
        <v>361</v>
      </c>
      <c r="B14" s="360">
        <v>921</v>
      </c>
      <c r="C14" s="360">
        <v>92116</v>
      </c>
      <c r="D14" s="360">
        <v>2480</v>
      </c>
      <c r="E14" s="364" t="s">
        <v>541</v>
      </c>
      <c r="F14" s="363"/>
      <c r="G14" s="362">
        <v>100000</v>
      </c>
      <c r="H14" s="362"/>
    </row>
    <row r="15" spans="1:8" ht="127.5">
      <c r="A15" s="450" t="s">
        <v>364</v>
      </c>
      <c r="B15" s="365">
        <v>926</v>
      </c>
      <c r="C15" s="365">
        <v>92605</v>
      </c>
      <c r="D15" s="365">
        <v>2830</v>
      </c>
      <c r="E15" s="366" t="s">
        <v>542</v>
      </c>
      <c r="F15" s="367"/>
      <c r="G15" s="362"/>
      <c r="H15" s="362">
        <v>4000</v>
      </c>
    </row>
    <row r="16" spans="1:8" ht="12.75">
      <c r="A16" s="359"/>
      <c r="B16" s="359"/>
      <c r="C16" s="359"/>
      <c r="D16" s="359"/>
      <c r="E16" s="366" t="s">
        <v>543</v>
      </c>
      <c r="F16" s="367">
        <f>SUM(F8:F15)</f>
        <v>171964</v>
      </c>
      <c r="G16" s="367">
        <f>SUM(G8:G15)</f>
        <v>227000</v>
      </c>
      <c r="H16" s="367">
        <f>SUM(H8:H15)</f>
        <v>4000</v>
      </c>
    </row>
    <row r="17" spans="1:8" ht="21" customHeight="1">
      <c r="A17" s="610" t="s">
        <v>544</v>
      </c>
      <c r="B17" s="610"/>
      <c r="C17" s="610"/>
      <c r="D17" s="610"/>
      <c r="E17" s="610"/>
      <c r="F17" s="610"/>
      <c r="G17" s="610"/>
      <c r="H17" s="610"/>
    </row>
    <row r="18" spans="1:8" ht="19.5" customHeight="1">
      <c r="A18" s="451" t="s">
        <v>366</v>
      </c>
      <c r="B18" s="368">
        <v>801</v>
      </c>
      <c r="C18" s="369">
        <v>80104</v>
      </c>
      <c r="D18" s="369">
        <v>2540</v>
      </c>
      <c r="E18" s="370" t="s">
        <v>545</v>
      </c>
      <c r="F18" s="371"/>
      <c r="G18" s="367">
        <v>202900</v>
      </c>
      <c r="H18" s="367"/>
    </row>
    <row r="19" spans="1:8" ht="19.5" customHeight="1">
      <c r="A19" s="451" t="s">
        <v>368</v>
      </c>
      <c r="B19" s="368">
        <v>801</v>
      </c>
      <c r="C19" s="202">
        <v>80104</v>
      </c>
      <c r="D19" s="202">
        <v>2540</v>
      </c>
      <c r="E19" s="372" t="s">
        <v>546</v>
      </c>
      <c r="F19" s="373"/>
      <c r="G19" s="367">
        <v>236700</v>
      </c>
      <c r="H19" s="367"/>
    </row>
    <row r="20" spans="1:8" ht="19.5" customHeight="1">
      <c r="A20" s="451" t="s">
        <v>370</v>
      </c>
      <c r="B20" s="368">
        <v>801</v>
      </c>
      <c r="C20" s="202">
        <v>80104</v>
      </c>
      <c r="D20" s="202">
        <v>2540</v>
      </c>
      <c r="E20" s="372" t="s">
        <v>547</v>
      </c>
      <c r="F20" s="373"/>
      <c r="G20" s="367">
        <v>194400</v>
      </c>
      <c r="H20" s="367"/>
    </row>
    <row r="21" spans="1:8" ht="19.5" customHeight="1">
      <c r="A21" s="452" t="s">
        <v>372</v>
      </c>
      <c r="B21" s="375">
        <v>801</v>
      </c>
      <c r="C21" s="376">
        <v>80104</v>
      </c>
      <c r="D21" s="376">
        <v>2540</v>
      </c>
      <c r="E21" s="377" t="s">
        <v>548</v>
      </c>
      <c r="F21" s="378"/>
      <c r="G21" s="379">
        <v>122600</v>
      </c>
      <c r="H21" s="379"/>
    </row>
    <row r="22" spans="1:8" ht="63.75">
      <c r="A22" s="452" t="s">
        <v>374</v>
      </c>
      <c r="B22" s="375">
        <v>851</v>
      </c>
      <c r="C22" s="375">
        <v>85154</v>
      </c>
      <c r="D22" s="375">
        <v>2820</v>
      </c>
      <c r="E22" s="380" t="s">
        <v>549</v>
      </c>
      <c r="F22" s="367"/>
      <c r="G22" s="379"/>
      <c r="H22" s="379">
        <v>9000</v>
      </c>
    </row>
    <row r="23" spans="1:8" ht="12.75">
      <c r="A23" s="381"/>
      <c r="B23" s="374"/>
      <c r="C23" s="374"/>
      <c r="D23" s="374"/>
      <c r="E23" s="382" t="s">
        <v>543</v>
      </c>
      <c r="F23" s="383"/>
      <c r="G23" s="379">
        <f>SUM(G18:G22)</f>
        <v>756600</v>
      </c>
      <c r="H23" s="379">
        <f>SUM(H18:H22)</f>
        <v>9000</v>
      </c>
    </row>
    <row r="24" spans="1:8" ht="19.5" customHeight="1">
      <c r="A24" s="611" t="s">
        <v>550</v>
      </c>
      <c r="B24" s="611"/>
      <c r="C24" s="611"/>
      <c r="D24" s="611"/>
      <c r="E24" s="611"/>
      <c r="F24" s="363">
        <f>SUM(,F23,F16)</f>
        <v>171964</v>
      </c>
      <c r="G24" s="363">
        <f>SUM(,G23,G16)</f>
        <v>983600</v>
      </c>
      <c r="H24" s="363">
        <f>SUM(,H23,H16)</f>
        <v>13000</v>
      </c>
    </row>
    <row r="27" ht="14.25">
      <c r="A27" s="384" t="s">
        <v>551</v>
      </c>
    </row>
  </sheetData>
  <sheetProtection/>
  <mergeCells count="10">
    <mergeCell ref="A7:H7"/>
    <mergeCell ref="A17:H17"/>
    <mergeCell ref="A24:E24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5" right="0.39375" top="1.6701388888888888" bottom="0.9840277777777777" header="0.5118055555555555" footer="0.5118055555555555"/>
  <pageSetup horizontalDpi="300" verticalDpi="300" orientation="landscape" paperSize="9" scale="95" r:id="rId1"/>
  <headerFooter alignWithMargins="0">
    <oddHeader>&amp;R&amp;9Załącznik nr 6
do uchwały Rady Gminy
nr.......................
z dnia ........................r.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B1">
      <selection activeCell="F14" sqref="F14"/>
    </sheetView>
  </sheetViews>
  <sheetFormatPr defaultColWidth="9.00390625" defaultRowHeight="12.75"/>
  <cols>
    <col min="1" max="1" width="4.75390625" style="385" customWidth="1"/>
    <col min="2" max="2" width="29.875" style="385" customWidth="1"/>
    <col min="3" max="3" width="12.00390625" style="385" customWidth="1"/>
    <col min="4" max="4" width="11.625" style="385" customWidth="1"/>
    <col min="5" max="5" width="10.75390625" style="385" customWidth="1"/>
    <col min="6" max="6" width="12.75390625" style="385" customWidth="1"/>
    <col min="7" max="7" width="10.75390625" style="385" customWidth="1"/>
    <col min="8" max="8" width="11.625" style="385" customWidth="1"/>
    <col min="9" max="9" width="10.75390625" style="385" customWidth="1"/>
    <col min="10" max="10" width="15.625" style="385" customWidth="1"/>
    <col min="11" max="16384" width="9.125" style="385" customWidth="1"/>
  </cols>
  <sheetData>
    <row r="1" spans="1:10" ht="16.5">
      <c r="A1" s="615" t="s">
        <v>552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ht="16.5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0" ht="13.5" customHeight="1">
      <c r="A3" s="386"/>
      <c r="B3" s="386"/>
      <c r="C3" s="386"/>
      <c r="D3" s="386"/>
      <c r="E3" s="386"/>
      <c r="F3" s="386"/>
      <c r="G3" s="386"/>
      <c r="H3" s="386"/>
      <c r="I3" s="386"/>
      <c r="J3" s="386"/>
    </row>
    <row r="4" spans="1:10" ht="9.75" customHeight="1">
      <c r="A4" s="387"/>
      <c r="B4" s="387"/>
      <c r="C4" s="387"/>
      <c r="D4" s="387"/>
      <c r="E4" s="387"/>
      <c r="F4" s="387"/>
      <c r="G4" s="387"/>
      <c r="H4" s="387"/>
      <c r="I4" s="387"/>
      <c r="J4" s="388" t="s">
        <v>160</v>
      </c>
    </row>
    <row r="5" spans="1:10" ht="15" customHeight="1">
      <c r="A5" s="616" t="s">
        <v>338</v>
      </c>
      <c r="B5" s="616" t="s">
        <v>553</v>
      </c>
      <c r="C5" s="613" t="s">
        <v>554</v>
      </c>
      <c r="D5" s="613" t="s">
        <v>555</v>
      </c>
      <c r="E5" s="613"/>
      <c r="F5" s="613"/>
      <c r="G5" s="613"/>
      <c r="H5" s="613" t="s">
        <v>556</v>
      </c>
      <c r="I5" s="613"/>
      <c r="J5" s="613" t="s">
        <v>557</v>
      </c>
    </row>
    <row r="6" spans="1:10" ht="15" customHeight="1">
      <c r="A6" s="616"/>
      <c r="B6" s="616"/>
      <c r="C6" s="613"/>
      <c r="D6" s="613" t="s">
        <v>558</v>
      </c>
      <c r="E6" s="613" t="s">
        <v>164</v>
      </c>
      <c r="F6" s="613"/>
      <c r="G6" s="613"/>
      <c r="H6" s="613" t="s">
        <v>558</v>
      </c>
      <c r="I6" s="613" t="s">
        <v>559</v>
      </c>
      <c r="J6" s="613"/>
    </row>
    <row r="7" spans="1:10" ht="15" customHeight="1">
      <c r="A7" s="616"/>
      <c r="B7" s="616"/>
      <c r="C7" s="613"/>
      <c r="D7" s="613"/>
      <c r="E7" s="614" t="s">
        <v>560</v>
      </c>
      <c r="F7" s="613" t="s">
        <v>164</v>
      </c>
      <c r="G7" s="613"/>
      <c r="H7" s="613"/>
      <c r="I7" s="613"/>
      <c r="J7" s="613"/>
    </row>
    <row r="8" spans="1:10" ht="20.25" customHeight="1">
      <c r="A8" s="616"/>
      <c r="B8" s="616"/>
      <c r="C8" s="613"/>
      <c r="D8" s="613"/>
      <c r="E8" s="614"/>
      <c r="F8" s="389" t="s">
        <v>561</v>
      </c>
      <c r="G8" s="389" t="s">
        <v>562</v>
      </c>
      <c r="H8" s="613"/>
      <c r="I8" s="613"/>
      <c r="J8" s="613"/>
    </row>
    <row r="9" spans="1:10" ht="14.25" customHeight="1">
      <c r="A9" s="390">
        <v>1</v>
      </c>
      <c r="B9" s="390">
        <v>2</v>
      </c>
      <c r="C9" s="390">
        <v>3</v>
      </c>
      <c r="D9" s="390">
        <v>4</v>
      </c>
      <c r="E9" s="390">
        <v>5</v>
      </c>
      <c r="F9" s="390">
        <v>6</v>
      </c>
      <c r="G9" s="390">
        <v>7</v>
      </c>
      <c r="H9" s="390">
        <v>8</v>
      </c>
      <c r="I9" s="390">
        <v>9</v>
      </c>
      <c r="J9" s="390">
        <v>10</v>
      </c>
    </row>
    <row r="10" spans="1:10" ht="21.75" customHeight="1">
      <c r="A10" s="391" t="s">
        <v>469</v>
      </c>
      <c r="B10" s="392" t="s">
        <v>563</v>
      </c>
      <c r="C10" s="393">
        <f>SUM(C12:C15)</f>
        <v>-80000</v>
      </c>
      <c r="D10" s="393">
        <f aca="true" t="shared" si="0" ref="D10:J10">SUM(D12:D15)</f>
        <v>1455500</v>
      </c>
      <c r="E10" s="393">
        <v>171964</v>
      </c>
      <c r="F10" s="393">
        <v>171964</v>
      </c>
      <c r="G10" s="393">
        <f t="shared" si="0"/>
        <v>0</v>
      </c>
      <c r="H10" s="393">
        <f t="shared" si="0"/>
        <v>1465500</v>
      </c>
      <c r="I10" s="393">
        <f t="shared" si="0"/>
        <v>0</v>
      </c>
      <c r="J10" s="393">
        <f t="shared" si="0"/>
        <v>-90000</v>
      </c>
    </row>
    <row r="11" spans="1:10" ht="21.75" customHeight="1">
      <c r="A11" s="394"/>
      <c r="B11" s="395" t="s">
        <v>166</v>
      </c>
      <c r="C11" s="396"/>
      <c r="D11" s="396"/>
      <c r="E11" s="396"/>
      <c r="F11" s="396"/>
      <c r="G11" s="396"/>
      <c r="H11" s="396"/>
      <c r="I11" s="396"/>
      <c r="J11" s="396"/>
    </row>
    <row r="12" spans="1:10" ht="41.25" customHeight="1">
      <c r="A12" s="394"/>
      <c r="B12" s="397" t="s">
        <v>564</v>
      </c>
      <c r="C12" s="396">
        <v>-80000</v>
      </c>
      <c r="D12" s="396">
        <v>1455500</v>
      </c>
      <c r="E12" s="396">
        <v>171964</v>
      </c>
      <c r="F12" s="396">
        <v>171964</v>
      </c>
      <c r="G12" s="396"/>
      <c r="H12" s="396">
        <v>1465500</v>
      </c>
      <c r="I12" s="396"/>
      <c r="J12" s="396">
        <v>-90000</v>
      </c>
    </row>
    <row r="13" spans="1:10" ht="21.75" customHeight="1">
      <c r="A13" s="394"/>
      <c r="B13" s="398" t="s">
        <v>352</v>
      </c>
      <c r="C13" s="396"/>
      <c r="D13" s="396"/>
      <c r="E13" s="396"/>
      <c r="F13" s="396"/>
      <c r="G13" s="396"/>
      <c r="H13" s="396"/>
      <c r="I13" s="396"/>
      <c r="J13" s="396"/>
    </row>
    <row r="14" spans="1:10" ht="21.75" customHeight="1">
      <c r="A14" s="394"/>
      <c r="B14" s="398" t="s">
        <v>354</v>
      </c>
      <c r="C14" s="396"/>
      <c r="D14" s="396"/>
      <c r="E14" s="396"/>
      <c r="F14" s="396"/>
      <c r="G14" s="396"/>
      <c r="H14" s="396"/>
      <c r="I14" s="396"/>
      <c r="J14" s="396"/>
    </row>
    <row r="15" spans="1:10" ht="21.75" customHeight="1">
      <c r="A15" s="399"/>
      <c r="B15" s="400" t="s">
        <v>355</v>
      </c>
      <c r="C15" s="401"/>
      <c r="D15" s="401"/>
      <c r="E15" s="401"/>
      <c r="F15" s="401"/>
      <c r="G15" s="401"/>
      <c r="H15" s="401"/>
      <c r="I15" s="401"/>
      <c r="J15" s="401"/>
    </row>
    <row r="16" spans="1:10" s="403" customFormat="1" ht="21.75" customHeight="1">
      <c r="A16" s="612" t="s">
        <v>402</v>
      </c>
      <c r="B16" s="612"/>
      <c r="C16" s="402">
        <f>SUM(C10)</f>
        <v>-80000</v>
      </c>
      <c r="D16" s="402">
        <f aca="true" t="shared" si="1" ref="D16:J16">SUM(D10)</f>
        <v>1455500</v>
      </c>
      <c r="E16" s="402">
        <f t="shared" si="1"/>
        <v>171964</v>
      </c>
      <c r="F16" s="402">
        <f t="shared" si="1"/>
        <v>171964</v>
      </c>
      <c r="G16" s="402">
        <f t="shared" si="1"/>
        <v>0</v>
      </c>
      <c r="H16" s="402">
        <f t="shared" si="1"/>
        <v>1465500</v>
      </c>
      <c r="I16" s="402">
        <f t="shared" si="1"/>
        <v>0</v>
      </c>
      <c r="J16" s="402">
        <f t="shared" si="1"/>
        <v>-90000</v>
      </c>
    </row>
    <row r="17" ht="14.25" customHeight="1"/>
    <row r="18" ht="12.75">
      <c r="A18" s="404"/>
    </row>
    <row r="19" ht="12.75">
      <c r="A19" s="404"/>
    </row>
    <row r="20" ht="12.75">
      <c r="A20" s="404"/>
    </row>
    <row r="21" ht="12.75">
      <c r="A21" s="404"/>
    </row>
  </sheetData>
  <sheetProtection/>
  <mergeCells count="15">
    <mergeCell ref="A1:J1"/>
    <mergeCell ref="A2:J2"/>
    <mergeCell ref="A5:A8"/>
    <mergeCell ref="B5:B8"/>
    <mergeCell ref="C5:C8"/>
    <mergeCell ref="D5:G5"/>
    <mergeCell ref="H5:I5"/>
    <mergeCell ref="J5:J8"/>
    <mergeCell ref="D6:D8"/>
    <mergeCell ref="E6:G6"/>
    <mergeCell ref="A16:B16"/>
    <mergeCell ref="H6:H8"/>
    <mergeCell ref="I6:I8"/>
    <mergeCell ref="E7:E8"/>
    <mergeCell ref="F7:G7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7
do uchwały Rady Gminy 
nr ............
z dnia 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B1">
      <selection activeCell="D12" activeCellId="1" sqref="C52:P62 D12"/>
    </sheetView>
  </sheetViews>
  <sheetFormatPr defaultColWidth="9.00390625" defaultRowHeight="12.75"/>
  <cols>
    <col min="1" max="1" width="6.875" style="405" customWidth="1"/>
    <col min="2" max="2" width="71.125" style="405" customWidth="1"/>
    <col min="3" max="3" width="26.75390625" style="405" customWidth="1"/>
    <col min="4" max="4" width="28.375" style="405" customWidth="1"/>
    <col min="5" max="16384" width="9.125" style="405" customWidth="1"/>
  </cols>
  <sheetData>
    <row r="1" spans="1:4" ht="16.5" customHeight="1">
      <c r="A1" s="618" t="s">
        <v>565</v>
      </c>
      <c r="B1" s="618"/>
      <c r="C1" s="618"/>
      <c r="D1" s="618"/>
    </row>
    <row r="2" spans="1:4" ht="28.5" customHeight="1">
      <c r="A2" s="618"/>
      <c r="B2" s="618"/>
      <c r="C2" s="618"/>
      <c r="D2" s="618"/>
    </row>
    <row r="3" spans="1:4" ht="13.5" customHeight="1">
      <c r="A3" s="406"/>
      <c r="B3" s="406"/>
      <c r="C3" s="406"/>
      <c r="D3" s="406"/>
    </row>
    <row r="4" spans="1:4" ht="15" customHeight="1">
      <c r="A4" s="407"/>
      <c r="B4" s="407"/>
      <c r="C4" s="407"/>
      <c r="D4" s="408" t="s">
        <v>160</v>
      </c>
    </row>
    <row r="5" spans="1:4" ht="15" customHeight="1">
      <c r="A5" s="619" t="s">
        <v>338</v>
      </c>
      <c r="B5" s="619" t="s">
        <v>553</v>
      </c>
      <c r="C5" s="620" t="s">
        <v>566</v>
      </c>
      <c r="D5" s="620" t="s">
        <v>567</v>
      </c>
    </row>
    <row r="6" spans="1:4" ht="15" customHeight="1">
      <c r="A6" s="619"/>
      <c r="B6" s="619"/>
      <c r="C6" s="620"/>
      <c r="D6" s="620"/>
    </row>
    <row r="7" spans="1:4" ht="15" customHeight="1">
      <c r="A7" s="619"/>
      <c r="B7" s="619"/>
      <c r="C7" s="620"/>
      <c r="D7" s="620"/>
    </row>
    <row r="8" spans="1:4" ht="20.25" customHeight="1">
      <c r="A8" s="619"/>
      <c r="B8" s="619"/>
      <c r="C8" s="620"/>
      <c r="D8" s="620"/>
    </row>
    <row r="9" spans="1:4" ht="14.25" customHeight="1">
      <c r="A9" s="409">
        <v>1</v>
      </c>
      <c r="B9" s="409">
        <v>2</v>
      </c>
      <c r="C9" s="409">
        <v>3</v>
      </c>
      <c r="D9" s="409">
        <v>4</v>
      </c>
    </row>
    <row r="10" spans="1:4" ht="21.75" customHeight="1">
      <c r="A10" s="410" t="s">
        <v>469</v>
      </c>
      <c r="B10" s="411" t="s">
        <v>110</v>
      </c>
      <c r="C10" s="412">
        <f>SUM(C11:C12)</f>
        <v>303000</v>
      </c>
      <c r="D10" s="412">
        <f>SUM(D11:D12)</f>
        <v>303000</v>
      </c>
    </row>
    <row r="11" spans="1:4" ht="21.75" customHeight="1">
      <c r="A11" s="413"/>
      <c r="B11" s="414" t="s">
        <v>112</v>
      </c>
      <c r="C11" s="415">
        <v>172000</v>
      </c>
      <c r="D11" s="415">
        <v>172000</v>
      </c>
    </row>
    <row r="12" spans="1:4" ht="21.75" customHeight="1">
      <c r="A12" s="413"/>
      <c r="B12" s="414" t="s">
        <v>271</v>
      </c>
      <c r="C12" s="415">
        <v>131000</v>
      </c>
      <c r="D12" s="415">
        <v>131000</v>
      </c>
    </row>
    <row r="13" spans="1:4" ht="21.75" customHeight="1">
      <c r="A13" s="413" t="s">
        <v>568</v>
      </c>
      <c r="B13" s="416" t="s">
        <v>569</v>
      </c>
      <c r="C13" s="415"/>
      <c r="D13" s="415"/>
    </row>
    <row r="14" spans="1:4" ht="21.75" customHeight="1">
      <c r="A14" s="413"/>
      <c r="B14" s="414" t="s">
        <v>570</v>
      </c>
      <c r="C14" s="415"/>
      <c r="D14" s="415"/>
    </row>
    <row r="15" spans="1:4" ht="21.75" customHeight="1">
      <c r="A15" s="417"/>
      <c r="B15" s="414" t="s">
        <v>570</v>
      </c>
      <c r="C15" s="418"/>
      <c r="D15" s="418"/>
    </row>
    <row r="16" spans="1:4" s="420" customFormat="1" ht="21.75" customHeight="1">
      <c r="A16" s="617" t="s">
        <v>402</v>
      </c>
      <c r="B16" s="617"/>
      <c r="C16" s="419">
        <f>SUM(C10)</f>
        <v>303000</v>
      </c>
      <c r="D16" s="419">
        <f>SUM(D10)</f>
        <v>303000</v>
      </c>
    </row>
    <row r="17" ht="14.25" customHeight="1"/>
    <row r="18" ht="12.75">
      <c r="A18" s="421"/>
    </row>
    <row r="19" ht="12.75">
      <c r="A19" s="421"/>
    </row>
    <row r="20" ht="12.75">
      <c r="A20" s="421"/>
    </row>
    <row r="21" ht="12.75">
      <c r="A21" s="421"/>
    </row>
  </sheetData>
  <sheetProtection/>
  <mergeCells count="6">
    <mergeCell ref="A16:B16"/>
    <mergeCell ref="A1:D2"/>
    <mergeCell ref="A5:A8"/>
    <mergeCell ref="B5:B8"/>
    <mergeCell ref="C5:C8"/>
    <mergeCell ref="D5:D8"/>
  </mergeCells>
  <printOptions horizontalCentered="1"/>
  <pageMargins left="0.5118055555555555" right="0.5118055555555555" top="0.7868055555555555" bottom="0.19652777777777777" header="0.19652777777777777" footer="0.5118055555555555"/>
  <pageSetup horizontalDpi="300" verticalDpi="300" orientation="landscape" paperSize="9" scale="85" r:id="rId1"/>
  <headerFooter alignWithMargins="0">
    <oddHeader>&amp;R&amp;9Załącznik nr 11
do uchwały Rady Gminy 
nr III/13/2010
z dnia 29 grudnia 2010r.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25390625" style="67" customWidth="1"/>
    <col min="2" max="2" width="22.25390625" style="69" customWidth="1"/>
    <col min="3" max="3" width="24.25390625" style="67" customWidth="1"/>
    <col min="4" max="4" width="22.75390625" style="67" customWidth="1"/>
    <col min="5" max="6" width="27.125" style="67" customWidth="1"/>
    <col min="7" max="16384" width="9.125" style="67" customWidth="1"/>
  </cols>
  <sheetData>
    <row r="1" spans="1:6" ht="37.5" customHeight="1">
      <c r="A1" s="602" t="s">
        <v>576</v>
      </c>
      <c r="B1" s="602"/>
      <c r="C1" s="602"/>
      <c r="D1" s="602"/>
      <c r="E1" s="602"/>
      <c r="F1" s="602"/>
    </row>
    <row r="2" spans="1:6" ht="65.25" customHeight="1">
      <c r="A2" s="253" t="s">
        <v>338</v>
      </c>
      <c r="B2" s="253" t="s">
        <v>577</v>
      </c>
      <c r="C2" s="253" t="s">
        <v>578</v>
      </c>
      <c r="D2" s="254" t="s">
        <v>579</v>
      </c>
      <c r="E2" s="254" t="s">
        <v>580</v>
      </c>
      <c r="F2" s="254" t="s">
        <v>581</v>
      </c>
    </row>
    <row r="3" spans="1:6" ht="9" customHeight="1">
      <c r="A3" s="256">
        <v>1</v>
      </c>
      <c r="B3" s="256">
        <v>2</v>
      </c>
      <c r="C3" s="256">
        <v>3</v>
      </c>
      <c r="D3" s="256">
        <v>4</v>
      </c>
      <c r="E3" s="256">
        <v>5</v>
      </c>
      <c r="F3" s="256">
        <v>6</v>
      </c>
    </row>
    <row r="4" spans="1:6" s="195" customFormat="1" ht="47.25" customHeight="1">
      <c r="A4" s="622" t="s">
        <v>351</v>
      </c>
      <c r="B4" s="623"/>
      <c r="C4" s="623"/>
      <c r="D4" s="623"/>
      <c r="E4" s="621"/>
      <c r="F4" s="441"/>
    </row>
    <row r="5" spans="1:6" s="195" customFormat="1" ht="47.25" customHeight="1">
      <c r="A5" s="622"/>
      <c r="B5" s="623"/>
      <c r="C5" s="623"/>
      <c r="D5" s="623"/>
      <c r="E5" s="621"/>
      <c r="F5" s="442"/>
    </row>
    <row r="6" spans="1:7" s="195" customFormat="1" ht="30" customHeight="1">
      <c r="A6" s="622"/>
      <c r="B6" s="623"/>
      <c r="C6" s="623"/>
      <c r="D6" s="623"/>
      <c r="E6" s="621"/>
      <c r="F6" s="442"/>
      <c r="G6" s="195" t="s">
        <v>582</v>
      </c>
    </row>
    <row r="7" spans="1:6" s="195" customFormat="1" ht="47.25" customHeight="1">
      <c r="A7" s="622" t="s">
        <v>352</v>
      </c>
      <c r="B7" s="623"/>
      <c r="C7" s="623"/>
      <c r="D7" s="623"/>
      <c r="E7" s="621"/>
      <c r="F7" s="441"/>
    </row>
    <row r="8" spans="1:6" s="195" customFormat="1" ht="47.25" customHeight="1">
      <c r="A8" s="622"/>
      <c r="B8" s="623"/>
      <c r="C8" s="623"/>
      <c r="D8" s="623"/>
      <c r="E8" s="621"/>
      <c r="F8" s="442"/>
    </row>
    <row r="9" spans="1:6" s="195" customFormat="1" ht="30" customHeight="1">
      <c r="A9" s="622"/>
      <c r="B9" s="623"/>
      <c r="C9" s="623"/>
      <c r="D9" s="623"/>
      <c r="E9" s="621"/>
      <c r="F9" s="442"/>
    </row>
    <row r="10" spans="1:6" ht="20.25" customHeight="1">
      <c r="A10" s="443" t="s">
        <v>354</v>
      </c>
      <c r="B10" s="443"/>
      <c r="C10" s="287"/>
      <c r="D10" s="287"/>
      <c r="E10" s="287"/>
      <c r="F10" s="287"/>
    </row>
    <row r="11" spans="1:6" ht="20.25" customHeight="1">
      <c r="A11" s="443" t="s">
        <v>355</v>
      </c>
      <c r="B11" s="443"/>
      <c r="C11" s="287"/>
      <c r="D11" s="287"/>
      <c r="E11" s="287"/>
      <c r="F11" s="287"/>
    </row>
  </sheetData>
  <sheetProtection/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89" bottom="0.39375" header="0.5118055555555555" footer="0.5118055555555555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A1" activeCellId="1" sqref="C52:P62 A1:L1"/>
    </sheetView>
  </sheetViews>
  <sheetFormatPr defaultColWidth="9.00390625" defaultRowHeight="12.75"/>
  <cols>
    <col min="1" max="1" width="5.25390625" style="422" customWidth="1"/>
    <col min="2" max="2" width="16.625" style="422" customWidth="1"/>
    <col min="3" max="3" width="17.75390625" style="422" customWidth="1"/>
    <col min="4" max="11" width="9.125" style="422" customWidth="1"/>
    <col min="12" max="12" width="11.75390625" style="422" customWidth="1"/>
    <col min="13" max="16384" width="9.125" style="422" customWidth="1"/>
  </cols>
  <sheetData>
    <row r="1" spans="1:12" ht="19.5" customHeight="1">
      <c r="A1" s="624" t="s">
        <v>571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</row>
    <row r="2" spans="1:12" ht="19.5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4" t="s">
        <v>160</v>
      </c>
    </row>
    <row r="3" spans="1:12" ht="12.75" customHeight="1">
      <c r="A3" s="625" t="s">
        <v>338</v>
      </c>
      <c r="B3" s="625" t="s">
        <v>2</v>
      </c>
      <c r="C3" s="625" t="s">
        <v>339</v>
      </c>
      <c r="D3" s="625" t="s">
        <v>340</v>
      </c>
      <c r="E3" s="626" t="s">
        <v>572</v>
      </c>
      <c r="F3" s="626" t="s">
        <v>573</v>
      </c>
      <c r="G3" s="626" t="s">
        <v>343</v>
      </c>
      <c r="H3" s="626"/>
      <c r="I3" s="626"/>
      <c r="J3" s="626"/>
      <c r="K3" s="626"/>
      <c r="L3" s="626" t="s">
        <v>344</v>
      </c>
    </row>
    <row r="4" spans="1:12" ht="12.75" customHeight="1">
      <c r="A4" s="625"/>
      <c r="B4" s="625"/>
      <c r="C4" s="625"/>
      <c r="D4" s="625"/>
      <c r="E4" s="626"/>
      <c r="F4" s="626"/>
      <c r="G4" s="626" t="s">
        <v>345</v>
      </c>
      <c r="H4" s="626" t="s">
        <v>346</v>
      </c>
      <c r="I4" s="626"/>
      <c r="J4" s="626"/>
      <c r="K4" s="626"/>
      <c r="L4" s="626"/>
    </row>
    <row r="5" spans="1:12" ht="19.5" customHeight="1">
      <c r="A5" s="625"/>
      <c r="B5" s="625"/>
      <c r="C5" s="625"/>
      <c r="D5" s="625"/>
      <c r="E5" s="626"/>
      <c r="F5" s="626"/>
      <c r="G5" s="626"/>
      <c r="H5" s="626" t="s">
        <v>347</v>
      </c>
      <c r="I5" s="626" t="s">
        <v>348</v>
      </c>
      <c r="J5" s="626" t="s">
        <v>574</v>
      </c>
      <c r="K5" s="626" t="s">
        <v>350</v>
      </c>
      <c r="L5" s="626"/>
    </row>
    <row r="6" spans="1:12" ht="19.5" customHeight="1">
      <c r="A6" s="625"/>
      <c r="B6" s="625"/>
      <c r="C6" s="625"/>
      <c r="D6" s="625"/>
      <c r="E6" s="626"/>
      <c r="F6" s="626"/>
      <c r="G6" s="626"/>
      <c r="H6" s="626"/>
      <c r="I6" s="626"/>
      <c r="J6" s="626"/>
      <c r="K6" s="626"/>
      <c r="L6" s="626"/>
    </row>
    <row r="7" spans="1:12" ht="35.25" customHeight="1">
      <c r="A7" s="625"/>
      <c r="B7" s="625"/>
      <c r="C7" s="625"/>
      <c r="D7" s="625"/>
      <c r="E7" s="626"/>
      <c r="F7" s="626"/>
      <c r="G7" s="626"/>
      <c r="H7" s="626"/>
      <c r="I7" s="626"/>
      <c r="J7" s="626"/>
      <c r="K7" s="626"/>
      <c r="L7" s="626"/>
    </row>
    <row r="8" spans="1:12" ht="19.5" customHeight="1">
      <c r="A8" s="425">
        <v>1</v>
      </c>
      <c r="B8" s="425">
        <v>2</v>
      </c>
      <c r="C8" s="425">
        <v>3</v>
      </c>
      <c r="D8" s="425">
        <v>4</v>
      </c>
      <c r="E8" s="425">
        <v>5</v>
      </c>
      <c r="F8" s="425">
        <v>6</v>
      </c>
      <c r="G8" s="425">
        <v>7</v>
      </c>
      <c r="H8" s="425">
        <v>8</v>
      </c>
      <c r="I8" s="425">
        <v>9</v>
      </c>
      <c r="J8" s="425">
        <v>10</v>
      </c>
      <c r="K8" s="425">
        <v>11</v>
      </c>
      <c r="L8" s="425">
        <v>14</v>
      </c>
    </row>
    <row r="9" spans="1:12" ht="41.25" customHeight="1">
      <c r="A9" s="426" t="s">
        <v>351</v>
      </c>
      <c r="B9" s="427"/>
      <c r="C9" s="427"/>
      <c r="D9" s="427"/>
      <c r="E9" s="427"/>
      <c r="F9" s="427"/>
      <c r="G9" s="427"/>
      <c r="H9" s="427"/>
      <c r="I9" s="427"/>
      <c r="J9" s="428" t="s">
        <v>575</v>
      </c>
      <c r="K9" s="427"/>
      <c r="L9" s="427"/>
    </row>
    <row r="10" spans="1:12" ht="43.5" customHeight="1">
      <c r="A10" s="429" t="s">
        <v>352</v>
      </c>
      <c r="B10" s="430"/>
      <c r="C10" s="430"/>
      <c r="D10" s="430"/>
      <c r="E10" s="430"/>
      <c r="F10" s="430"/>
      <c r="G10" s="430"/>
      <c r="H10" s="430"/>
      <c r="I10" s="430"/>
      <c r="J10" s="431" t="s">
        <v>575</v>
      </c>
      <c r="K10" s="430"/>
      <c r="L10" s="430"/>
    </row>
    <row r="11" spans="1:12" ht="41.25" customHeight="1">
      <c r="A11" s="429" t="s">
        <v>354</v>
      </c>
      <c r="B11" s="430"/>
      <c r="C11" s="430"/>
      <c r="D11" s="430"/>
      <c r="E11" s="430"/>
      <c r="F11" s="430"/>
      <c r="G11" s="430"/>
      <c r="H11" s="430"/>
      <c r="I11" s="430"/>
      <c r="J11" s="432" t="s">
        <v>575</v>
      </c>
      <c r="K11" s="430"/>
      <c r="L11" s="430"/>
    </row>
    <row r="12" spans="1:12" ht="47.25" customHeight="1">
      <c r="A12" s="429" t="s">
        <v>355</v>
      </c>
      <c r="B12" s="430"/>
      <c r="C12" s="430"/>
      <c r="D12" s="430"/>
      <c r="E12" s="430"/>
      <c r="F12" s="430"/>
      <c r="G12" s="430"/>
      <c r="H12" s="430"/>
      <c r="I12" s="430"/>
      <c r="J12" s="432" t="s">
        <v>575</v>
      </c>
      <c r="K12" s="430"/>
      <c r="L12" s="433"/>
    </row>
    <row r="13" spans="1:12" ht="25.5" customHeight="1">
      <c r="A13" s="627" t="s">
        <v>402</v>
      </c>
      <c r="B13" s="627"/>
      <c r="C13" s="627"/>
      <c r="D13" s="627"/>
      <c r="E13" s="627"/>
      <c r="F13" s="434"/>
      <c r="G13" s="435"/>
      <c r="H13" s="434"/>
      <c r="I13" s="434"/>
      <c r="J13" s="434"/>
      <c r="K13" s="434"/>
      <c r="L13" s="436" t="s">
        <v>401</v>
      </c>
    </row>
    <row r="14" spans="1:12" ht="15" customHeight="1">
      <c r="A14" s="437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</row>
    <row r="15" ht="19.5" customHeight="1">
      <c r="A15" s="422" t="s">
        <v>403</v>
      </c>
    </row>
    <row r="16" ht="12.75">
      <c r="A16" s="422" t="s">
        <v>404</v>
      </c>
    </row>
    <row r="17" ht="15" customHeight="1">
      <c r="A17" s="422" t="s">
        <v>405</v>
      </c>
    </row>
    <row r="18" ht="19.5" customHeight="1">
      <c r="A18" s="422" t="s">
        <v>406</v>
      </c>
    </row>
    <row r="20" ht="14.25">
      <c r="A20" s="438" t="s">
        <v>407</v>
      </c>
    </row>
    <row r="21" spans="1:10" ht="15">
      <c r="A21" s="439"/>
      <c r="B21" s="439"/>
      <c r="C21" s="439"/>
      <c r="D21" s="439"/>
      <c r="E21" s="439"/>
      <c r="F21" s="439"/>
      <c r="G21" s="439"/>
      <c r="H21" s="439"/>
      <c r="I21" s="440"/>
      <c r="J21" s="440"/>
    </row>
    <row r="22" spans="1:10" ht="15">
      <c r="A22" s="439"/>
      <c r="B22" s="439"/>
      <c r="C22" s="439"/>
      <c r="D22" s="439"/>
      <c r="E22" s="439"/>
      <c r="F22" s="439"/>
      <c r="G22" s="439"/>
      <c r="H22" s="439"/>
      <c r="I22" s="440"/>
      <c r="J22" s="440"/>
    </row>
    <row r="23" spans="1:10" ht="15">
      <c r="A23" s="439"/>
      <c r="B23" s="439"/>
      <c r="C23" s="439"/>
      <c r="D23" s="439"/>
      <c r="E23" s="439"/>
      <c r="F23" s="439"/>
      <c r="G23" s="439"/>
      <c r="H23" s="439"/>
      <c r="I23" s="440"/>
      <c r="J23" s="440"/>
    </row>
    <row r="24" spans="1:10" ht="15">
      <c r="A24" s="439"/>
      <c r="B24" s="439"/>
      <c r="C24" s="439"/>
      <c r="D24" s="439"/>
      <c r="E24" s="439"/>
      <c r="F24" s="439"/>
      <c r="G24" s="439"/>
      <c r="H24" s="439"/>
      <c r="I24" s="440"/>
      <c r="J24" s="440"/>
    </row>
    <row r="25" spans="1:10" ht="15">
      <c r="A25" s="440"/>
      <c r="B25" s="440"/>
      <c r="C25" s="440"/>
      <c r="D25" s="440"/>
      <c r="E25" s="440"/>
      <c r="F25" s="440"/>
      <c r="G25" s="440"/>
      <c r="H25" s="440"/>
      <c r="I25" s="440"/>
      <c r="J25" s="440"/>
    </row>
    <row r="26" spans="1:10" ht="15">
      <c r="A26" s="440"/>
      <c r="B26" s="440"/>
      <c r="C26" s="440"/>
      <c r="D26" s="440"/>
      <c r="E26" s="440"/>
      <c r="F26" s="440"/>
      <c r="G26" s="440"/>
      <c r="H26" s="440"/>
      <c r="I26" s="440"/>
      <c r="J26" s="440"/>
    </row>
    <row r="27" spans="1:10" ht="15">
      <c r="A27" s="440"/>
      <c r="B27" s="440"/>
      <c r="C27" s="440"/>
      <c r="D27" s="440"/>
      <c r="E27" s="440"/>
      <c r="F27" s="440"/>
      <c r="G27" s="440"/>
      <c r="H27" s="440"/>
      <c r="I27" s="440"/>
      <c r="J27" s="440"/>
    </row>
    <row r="28" spans="1:10" ht="15">
      <c r="A28" s="440"/>
      <c r="B28" s="440"/>
      <c r="C28" s="440"/>
      <c r="D28" s="440"/>
      <c r="E28" s="440"/>
      <c r="F28" s="440"/>
      <c r="G28" s="440"/>
      <c r="H28" s="440"/>
      <c r="I28" s="440"/>
      <c r="J28" s="440"/>
    </row>
  </sheetData>
  <sheetProtection/>
  <mergeCells count="16">
    <mergeCell ref="A13:E13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5902777777777778" right="0.5902777777777778" top="1.8895833333333334" bottom="0.5902777777777778" header="0.5118055555555555" footer="0.5118055555555555"/>
  <pageSetup fitToHeight="1" fitToWidth="1" horizontalDpi="300" verticalDpi="300" orientation="landscape" paperSize="9" scale="91" r:id="rId1"/>
  <headerFooter alignWithMargins="0">
    <oddHeader>&amp;RZałącznik nr &amp;A
 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87"/>
  <sheetViews>
    <sheetView zoomScalePageLayoutView="0" workbookViewId="0" topLeftCell="A361">
      <selection activeCell="H269" sqref="H269"/>
    </sheetView>
  </sheetViews>
  <sheetFormatPr defaultColWidth="9.00390625" defaultRowHeight="12.75"/>
  <cols>
    <col min="1" max="1" width="5.125" style="67" customWidth="1"/>
    <col min="2" max="2" width="7.00390625" style="67" customWidth="1"/>
    <col min="3" max="3" width="6.00390625" style="67" customWidth="1"/>
    <col min="4" max="4" width="36.125" style="67" customWidth="1"/>
    <col min="5" max="5" width="14.00390625" style="67" customWidth="1"/>
    <col min="6" max="6" width="14.25390625" style="67" customWidth="1"/>
    <col min="7" max="7" width="12.125" style="67" customWidth="1"/>
    <col min="8" max="8" width="11.875" style="67" customWidth="1"/>
    <col min="9" max="9" width="12.75390625" style="67" customWidth="1"/>
    <col min="10" max="10" width="11.75390625" style="67" customWidth="1"/>
    <col min="11" max="11" width="6.125" style="67" customWidth="1"/>
    <col min="12" max="12" width="5.75390625" style="67" customWidth="1"/>
    <col min="13" max="13" width="11.375" style="67" customWidth="1"/>
    <col min="14" max="15" width="13.25390625" style="67" customWidth="1"/>
    <col min="16" max="16" width="13.125" style="67" customWidth="1"/>
    <col min="17" max="17" width="8.375" style="67" customWidth="1"/>
    <col min="18" max="18" width="9.125" style="67" customWidth="1"/>
    <col min="19" max="19" width="0" style="67" hidden="1" customWidth="1"/>
  </cols>
  <sheetData>
    <row r="1" spans="1:19" ht="18">
      <c r="A1" s="584" t="s">
        <v>159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</row>
    <row r="2" spans="1:7" ht="18">
      <c r="A2" s="68"/>
      <c r="B2" s="68"/>
      <c r="C2" s="68"/>
      <c r="D2" s="68"/>
      <c r="E2" s="68"/>
      <c r="F2" s="68"/>
      <c r="G2" s="68"/>
    </row>
    <row r="3" spans="1:19" ht="12.75">
      <c r="A3" s="69"/>
      <c r="B3" s="69"/>
      <c r="C3" s="69"/>
      <c r="D3" s="69"/>
      <c r="E3" s="69"/>
      <c r="F3" s="69"/>
      <c r="H3" s="70"/>
      <c r="I3" s="70"/>
      <c r="J3" s="70"/>
      <c r="K3" s="70"/>
      <c r="L3" s="70"/>
      <c r="M3" s="70"/>
      <c r="N3" s="70"/>
      <c r="O3" s="70"/>
      <c r="P3" s="70"/>
      <c r="Q3" s="70"/>
      <c r="R3" s="70" t="s">
        <v>160</v>
      </c>
      <c r="S3" s="71" t="s">
        <v>1</v>
      </c>
    </row>
    <row r="4" spans="1:19" s="1" customFormat="1" ht="18.75" customHeight="1">
      <c r="A4" s="582" t="s">
        <v>2</v>
      </c>
      <c r="B4" s="582" t="s">
        <v>3</v>
      </c>
      <c r="C4" s="582" t="s">
        <v>161</v>
      </c>
      <c r="D4" s="582" t="s">
        <v>162</v>
      </c>
      <c r="E4" s="582" t="s">
        <v>163</v>
      </c>
      <c r="F4" s="582" t="s">
        <v>164</v>
      </c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</row>
    <row r="5" spans="1:19" s="1" customFormat="1" ht="20.25" customHeight="1">
      <c r="A5" s="582"/>
      <c r="B5" s="582"/>
      <c r="C5" s="582"/>
      <c r="D5" s="582"/>
      <c r="E5" s="582"/>
      <c r="F5" s="576" t="s">
        <v>165</v>
      </c>
      <c r="G5" s="573" t="s">
        <v>166</v>
      </c>
      <c r="H5" s="573"/>
      <c r="I5" s="573"/>
      <c r="J5" s="573"/>
      <c r="K5" s="573"/>
      <c r="L5" s="573"/>
      <c r="M5" s="573"/>
      <c r="N5" s="72"/>
      <c r="O5" s="574" t="s">
        <v>166</v>
      </c>
      <c r="P5" s="574"/>
      <c r="Q5" s="574"/>
      <c r="R5" s="574"/>
      <c r="S5" s="575"/>
    </row>
    <row r="6" spans="1:19" s="1" customFormat="1" ht="162.75" customHeight="1">
      <c r="A6" s="582"/>
      <c r="B6" s="582"/>
      <c r="C6" s="582"/>
      <c r="D6" s="582"/>
      <c r="E6" s="582"/>
      <c r="F6" s="582"/>
      <c r="G6" s="5" t="s">
        <v>167</v>
      </c>
      <c r="H6" s="5" t="s">
        <v>168</v>
      </c>
      <c r="I6" s="5" t="s">
        <v>169</v>
      </c>
      <c r="J6" s="5" t="s">
        <v>170</v>
      </c>
      <c r="K6" s="5" t="s">
        <v>171</v>
      </c>
      <c r="L6" s="5" t="s">
        <v>172</v>
      </c>
      <c r="M6" s="5" t="s">
        <v>173</v>
      </c>
      <c r="N6" s="7" t="s">
        <v>174</v>
      </c>
      <c r="O6" s="73" t="s">
        <v>175</v>
      </c>
      <c r="P6" s="73" t="s">
        <v>176</v>
      </c>
      <c r="Q6" s="7" t="s">
        <v>177</v>
      </c>
      <c r="R6" s="7" t="s">
        <v>178</v>
      </c>
      <c r="S6" s="575"/>
    </row>
    <row r="7" spans="1:19" s="1" customFormat="1" ht="6" customHeight="1" thickBot="1">
      <c r="A7" s="74">
        <v>1</v>
      </c>
      <c r="B7" s="74">
        <v>2</v>
      </c>
      <c r="C7" s="74">
        <v>3</v>
      </c>
      <c r="D7" s="74">
        <v>4</v>
      </c>
      <c r="E7" s="74">
        <v>6</v>
      </c>
      <c r="F7" s="74">
        <v>7</v>
      </c>
      <c r="G7" s="74">
        <v>8</v>
      </c>
      <c r="H7" s="74">
        <v>9</v>
      </c>
      <c r="I7" s="74">
        <v>10</v>
      </c>
      <c r="J7" s="74">
        <v>11</v>
      </c>
      <c r="K7" s="74">
        <v>12</v>
      </c>
      <c r="L7" s="74">
        <v>13</v>
      </c>
      <c r="M7" s="74">
        <v>14</v>
      </c>
      <c r="N7" s="74">
        <v>15</v>
      </c>
      <c r="O7" s="75">
        <v>16</v>
      </c>
      <c r="P7" s="75">
        <v>17</v>
      </c>
      <c r="Q7" s="74">
        <v>18</v>
      </c>
      <c r="R7" s="74">
        <v>19</v>
      </c>
      <c r="S7" s="74">
        <v>13</v>
      </c>
    </row>
    <row r="8" spans="1:19" s="30" customFormat="1" ht="12.75" customHeight="1">
      <c r="A8" s="76" t="s">
        <v>10</v>
      </c>
      <c r="B8" s="77"/>
      <c r="C8" s="78"/>
      <c r="D8" s="79" t="s">
        <v>11</v>
      </c>
      <c r="E8" s="80">
        <f>SUM(E12+E14+E9)</f>
        <v>171382.21</v>
      </c>
      <c r="F8" s="80">
        <f aca="true" t="shared" si="0" ref="F8:S8">SUM(F12+F14+F9)</f>
        <v>135573.81</v>
      </c>
      <c r="G8" s="80">
        <f t="shared" si="0"/>
        <v>1176.4</v>
      </c>
      <c r="H8" s="80">
        <f t="shared" si="0"/>
        <v>134397.41</v>
      </c>
      <c r="I8" s="80">
        <f t="shared" si="0"/>
        <v>0</v>
      </c>
      <c r="J8" s="80">
        <f t="shared" si="0"/>
        <v>0</v>
      </c>
      <c r="K8" s="80">
        <f t="shared" si="0"/>
        <v>0</v>
      </c>
      <c r="L8" s="80">
        <f t="shared" si="0"/>
        <v>0</v>
      </c>
      <c r="M8" s="80">
        <f t="shared" si="0"/>
        <v>0</v>
      </c>
      <c r="N8" s="80">
        <f t="shared" si="0"/>
        <v>35808.4</v>
      </c>
      <c r="O8" s="80">
        <f t="shared" si="0"/>
        <v>35808.4</v>
      </c>
      <c r="P8" s="80">
        <f t="shared" si="0"/>
        <v>0</v>
      </c>
      <c r="Q8" s="80">
        <f t="shared" si="0"/>
        <v>0</v>
      </c>
      <c r="R8" s="80">
        <f t="shared" si="0"/>
        <v>0</v>
      </c>
      <c r="S8" s="80">
        <f t="shared" si="0"/>
        <v>0</v>
      </c>
    </row>
    <row r="9" spans="1:18" s="30" customFormat="1" ht="12.75" customHeight="1">
      <c r="A9" s="81"/>
      <c r="B9" s="92" t="s">
        <v>12</v>
      </c>
      <c r="C9" s="92"/>
      <c r="D9" s="50" t="s">
        <v>13</v>
      </c>
      <c r="E9" s="93">
        <f>SUM(E10:E11)</f>
        <v>35808.4</v>
      </c>
      <c r="F9" s="93">
        <f aca="true" t="shared" si="1" ref="F9:R9">SUM(F10:F11)</f>
        <v>0</v>
      </c>
      <c r="G9" s="93">
        <f t="shared" si="1"/>
        <v>0</v>
      </c>
      <c r="H9" s="93">
        <f t="shared" si="1"/>
        <v>0</v>
      </c>
      <c r="I9" s="93">
        <f t="shared" si="1"/>
        <v>0</v>
      </c>
      <c r="J9" s="93">
        <f t="shared" si="1"/>
        <v>0</v>
      </c>
      <c r="K9" s="93">
        <f t="shared" si="1"/>
        <v>0</v>
      </c>
      <c r="L9" s="93">
        <f t="shared" si="1"/>
        <v>0</v>
      </c>
      <c r="M9" s="93">
        <f t="shared" si="1"/>
        <v>0</v>
      </c>
      <c r="N9" s="93">
        <f t="shared" si="1"/>
        <v>35808.4</v>
      </c>
      <c r="O9" s="93">
        <f t="shared" si="1"/>
        <v>35808.4</v>
      </c>
      <c r="P9" s="93">
        <f t="shared" si="1"/>
        <v>0</v>
      </c>
      <c r="Q9" s="93">
        <f t="shared" si="1"/>
        <v>0</v>
      </c>
      <c r="R9" s="93">
        <f t="shared" si="1"/>
        <v>0</v>
      </c>
    </row>
    <row r="10" spans="1:18" s="30" customFormat="1" ht="12.75" customHeight="1">
      <c r="A10" s="83"/>
      <c r="B10" s="84"/>
      <c r="C10" s="462" t="s">
        <v>209</v>
      </c>
      <c r="D10" s="463" t="s">
        <v>210</v>
      </c>
      <c r="E10" s="85">
        <v>10843.68</v>
      </c>
      <c r="F10" s="85"/>
      <c r="G10" s="85"/>
      <c r="H10" s="85"/>
      <c r="I10" s="85"/>
      <c r="J10" s="85"/>
      <c r="K10" s="86"/>
      <c r="L10" s="85"/>
      <c r="M10" s="85"/>
      <c r="N10" s="85">
        <v>10843.68</v>
      </c>
      <c r="O10" s="85">
        <v>10843.68</v>
      </c>
      <c r="P10" s="85"/>
      <c r="Q10" s="545"/>
      <c r="R10" s="545"/>
    </row>
    <row r="11" spans="1:18" s="30" customFormat="1" ht="12.75" customHeight="1">
      <c r="A11" s="83"/>
      <c r="B11" s="99"/>
      <c r="C11" s="565" t="s">
        <v>179</v>
      </c>
      <c r="D11" s="566" t="s">
        <v>660</v>
      </c>
      <c r="E11" s="101">
        <v>24964.72</v>
      </c>
      <c r="F11" s="101"/>
      <c r="G11" s="101"/>
      <c r="H11" s="101"/>
      <c r="I11" s="101"/>
      <c r="J11" s="101"/>
      <c r="K11" s="567"/>
      <c r="L11" s="100"/>
      <c r="M11" s="101"/>
      <c r="N11" s="101">
        <v>24964.72</v>
      </c>
      <c r="O11" s="101">
        <v>24964.72</v>
      </c>
      <c r="P11" s="101"/>
      <c r="Q11" s="545"/>
      <c r="R11" s="545"/>
    </row>
    <row r="12" spans="1:18" s="82" customFormat="1" ht="12.75">
      <c r="A12" s="81"/>
      <c r="B12" s="92" t="s">
        <v>182</v>
      </c>
      <c r="C12" s="92"/>
      <c r="D12" s="50" t="s">
        <v>183</v>
      </c>
      <c r="E12" s="93">
        <f aca="true" t="shared" si="2" ref="E12:R12">SUM(E13)</f>
        <v>9000</v>
      </c>
      <c r="F12" s="93">
        <f t="shared" si="2"/>
        <v>9000</v>
      </c>
      <c r="G12" s="93">
        <f t="shared" si="2"/>
        <v>0</v>
      </c>
      <c r="H12" s="93">
        <f t="shared" si="2"/>
        <v>9000</v>
      </c>
      <c r="I12" s="93">
        <f t="shared" si="2"/>
        <v>0</v>
      </c>
      <c r="J12" s="93">
        <f t="shared" si="2"/>
        <v>0</v>
      </c>
      <c r="K12" s="94">
        <f t="shared" si="2"/>
        <v>0</v>
      </c>
      <c r="L12" s="95">
        <f t="shared" si="2"/>
        <v>0</v>
      </c>
      <c r="M12" s="93">
        <f t="shared" si="2"/>
        <v>0</v>
      </c>
      <c r="N12" s="93">
        <f t="shared" si="2"/>
        <v>0</v>
      </c>
      <c r="O12" s="93">
        <f t="shared" si="2"/>
        <v>0</v>
      </c>
      <c r="P12" s="93">
        <f t="shared" si="2"/>
        <v>0</v>
      </c>
      <c r="Q12" s="93">
        <f t="shared" si="2"/>
        <v>0</v>
      </c>
      <c r="R12" s="93">
        <f t="shared" si="2"/>
        <v>0</v>
      </c>
    </row>
    <row r="13" spans="1:18" s="6" customFormat="1" ht="39.75" customHeight="1">
      <c r="A13" s="83"/>
      <c r="B13" s="84"/>
      <c r="C13" s="84" t="s">
        <v>184</v>
      </c>
      <c r="D13" s="41" t="s">
        <v>185</v>
      </c>
      <c r="E13" s="85">
        <v>9000</v>
      </c>
      <c r="F13" s="85">
        <v>9000</v>
      </c>
      <c r="G13" s="85"/>
      <c r="H13" s="85">
        <v>9000</v>
      </c>
      <c r="I13" s="85"/>
      <c r="J13" s="85"/>
      <c r="K13" s="86"/>
      <c r="L13" s="85"/>
      <c r="M13" s="85"/>
      <c r="N13" s="85"/>
      <c r="O13" s="85"/>
      <c r="P13" s="85"/>
      <c r="Q13" s="87"/>
      <c r="R13" s="85"/>
    </row>
    <row r="14" spans="1:18" s="82" customFormat="1" ht="12.75">
      <c r="A14" s="81"/>
      <c r="B14" s="92" t="s">
        <v>16</v>
      </c>
      <c r="C14" s="92"/>
      <c r="D14" s="50" t="s">
        <v>22</v>
      </c>
      <c r="E14" s="95">
        <f>SUM(E15:E21)</f>
        <v>126573.81</v>
      </c>
      <c r="F14" s="95">
        <f aca="true" t="shared" si="3" ref="F14:N14">SUM(F15:F21)</f>
        <v>126573.81</v>
      </c>
      <c r="G14" s="95">
        <f t="shared" si="3"/>
        <v>1176.4</v>
      </c>
      <c r="H14" s="95">
        <f t="shared" si="3"/>
        <v>125397.41</v>
      </c>
      <c r="I14" s="95">
        <f t="shared" si="3"/>
        <v>0</v>
      </c>
      <c r="J14" s="95">
        <f t="shared" si="3"/>
        <v>0</v>
      </c>
      <c r="K14" s="95">
        <f t="shared" si="3"/>
        <v>0</v>
      </c>
      <c r="L14" s="95">
        <f t="shared" si="3"/>
        <v>0</v>
      </c>
      <c r="M14" s="95">
        <f t="shared" si="3"/>
        <v>0</v>
      </c>
      <c r="N14" s="95">
        <f t="shared" si="3"/>
        <v>0</v>
      </c>
      <c r="O14" s="95">
        <f>SUM(O19:O20)</f>
        <v>0</v>
      </c>
      <c r="P14" s="95">
        <f>SUM(P19:P20)</f>
        <v>0</v>
      </c>
      <c r="Q14" s="93">
        <f>SUM(Q19:Q20)</f>
        <v>0</v>
      </c>
      <c r="R14" s="95">
        <f>SUM(R19:R20)</f>
        <v>0</v>
      </c>
    </row>
    <row r="15" spans="1:18" s="82" customFormat="1" ht="12.75">
      <c r="A15" s="81"/>
      <c r="B15" s="92"/>
      <c r="C15" s="99" t="s">
        <v>205</v>
      </c>
      <c r="D15" s="114" t="s">
        <v>206</v>
      </c>
      <c r="E15" s="97">
        <v>1000</v>
      </c>
      <c r="F15" s="97">
        <v>1000</v>
      </c>
      <c r="G15" s="97">
        <v>1000</v>
      </c>
      <c r="H15" s="97"/>
      <c r="I15" s="97"/>
      <c r="J15" s="97"/>
      <c r="K15" s="127"/>
      <c r="L15" s="97"/>
      <c r="M15" s="97"/>
      <c r="N15" s="97"/>
      <c r="O15" s="95"/>
      <c r="P15" s="95"/>
      <c r="Q15" s="93"/>
      <c r="R15" s="95"/>
    </row>
    <row r="16" spans="1:18" s="82" customFormat="1" ht="12.75">
      <c r="A16" s="81"/>
      <c r="B16" s="92"/>
      <c r="C16" s="84" t="s">
        <v>186</v>
      </c>
      <c r="D16" s="41" t="s">
        <v>187</v>
      </c>
      <c r="E16" s="97">
        <v>151.9</v>
      </c>
      <c r="F16" s="97">
        <v>151.9</v>
      </c>
      <c r="G16" s="97">
        <v>151.9</v>
      </c>
      <c r="H16" s="97"/>
      <c r="I16" s="97"/>
      <c r="J16" s="97"/>
      <c r="K16" s="127"/>
      <c r="L16" s="97"/>
      <c r="M16" s="97"/>
      <c r="N16" s="97"/>
      <c r="O16" s="95"/>
      <c r="P16" s="95"/>
      <c r="Q16" s="93"/>
      <c r="R16" s="95"/>
    </row>
    <row r="17" spans="1:18" s="82" customFormat="1" ht="12.75">
      <c r="A17" s="81"/>
      <c r="B17" s="92"/>
      <c r="C17" s="84" t="s">
        <v>188</v>
      </c>
      <c r="D17" s="41" t="s">
        <v>189</v>
      </c>
      <c r="E17" s="97">
        <v>24.5</v>
      </c>
      <c r="F17" s="97">
        <v>24.5</v>
      </c>
      <c r="G17" s="97">
        <v>24.5</v>
      </c>
      <c r="H17" s="97"/>
      <c r="I17" s="97"/>
      <c r="J17" s="97"/>
      <c r="K17" s="127"/>
      <c r="L17" s="97"/>
      <c r="M17" s="97"/>
      <c r="N17" s="97"/>
      <c r="O17" s="95"/>
      <c r="P17" s="95"/>
      <c r="Q17" s="93"/>
      <c r="R17" s="95"/>
    </row>
    <row r="18" spans="1:18" s="82" customFormat="1" ht="12.75">
      <c r="A18" s="81"/>
      <c r="B18" s="92"/>
      <c r="C18" s="92"/>
      <c r="D18" s="50"/>
      <c r="E18" s="97"/>
      <c r="F18" s="97"/>
      <c r="G18" s="97"/>
      <c r="H18" s="97"/>
      <c r="I18" s="97"/>
      <c r="J18" s="97"/>
      <c r="K18" s="127"/>
      <c r="L18" s="97"/>
      <c r="M18" s="97"/>
      <c r="N18" s="97"/>
      <c r="O18" s="95"/>
      <c r="P18" s="95"/>
      <c r="Q18" s="93"/>
      <c r="R18" s="95"/>
    </row>
    <row r="19" spans="1:18" s="6" customFormat="1" ht="12.75">
      <c r="A19" s="83"/>
      <c r="B19" s="84"/>
      <c r="C19" s="84" t="s">
        <v>192</v>
      </c>
      <c r="D19" s="41" t="s">
        <v>193</v>
      </c>
      <c r="E19" s="85">
        <v>3512.79</v>
      </c>
      <c r="F19" s="85">
        <v>3512.79</v>
      </c>
      <c r="G19" s="85"/>
      <c r="H19" s="85">
        <v>3512.79</v>
      </c>
      <c r="I19" s="85"/>
      <c r="J19" s="85"/>
      <c r="K19" s="86"/>
      <c r="L19" s="85"/>
      <c r="M19" s="85"/>
      <c r="N19" s="85"/>
      <c r="O19" s="85"/>
      <c r="P19" s="85"/>
      <c r="Q19" s="87"/>
      <c r="R19" s="85"/>
    </row>
    <row r="20" spans="1:18" s="6" customFormat="1" ht="12.75">
      <c r="A20" s="83"/>
      <c r="B20" s="84"/>
      <c r="C20" s="84" t="s">
        <v>194</v>
      </c>
      <c r="D20" s="41" t="s">
        <v>195</v>
      </c>
      <c r="E20" s="85">
        <v>10537.75</v>
      </c>
      <c r="F20" s="85">
        <v>10537.75</v>
      </c>
      <c r="G20" s="85"/>
      <c r="H20" s="85">
        <v>10537.75</v>
      </c>
      <c r="I20" s="85"/>
      <c r="J20" s="85"/>
      <c r="K20" s="86"/>
      <c r="L20" s="85"/>
      <c r="M20" s="85"/>
      <c r="N20" s="85"/>
      <c r="O20" s="85"/>
      <c r="P20" s="85"/>
      <c r="Q20" s="87"/>
      <c r="R20" s="85"/>
    </row>
    <row r="21" spans="1:18" s="6" customFormat="1" ht="13.5" thickBot="1">
      <c r="A21" s="102"/>
      <c r="B21" s="103"/>
      <c r="C21" s="490" t="s">
        <v>196</v>
      </c>
      <c r="D21" s="526" t="s">
        <v>642</v>
      </c>
      <c r="E21" s="104">
        <v>111346.87</v>
      </c>
      <c r="F21" s="104">
        <v>111346.87</v>
      </c>
      <c r="G21" s="104"/>
      <c r="H21" s="104">
        <v>111346.87</v>
      </c>
      <c r="I21" s="104"/>
      <c r="J21" s="104"/>
      <c r="K21" s="105"/>
      <c r="L21" s="104"/>
      <c r="M21" s="104"/>
      <c r="N21" s="104"/>
      <c r="O21" s="104"/>
      <c r="P21" s="104"/>
      <c r="Q21" s="106"/>
      <c r="R21" s="104"/>
    </row>
    <row r="22" spans="1:18" s="30" customFormat="1" ht="13.5" thickBot="1">
      <c r="A22" s="107" t="s">
        <v>23</v>
      </c>
      <c r="B22" s="108"/>
      <c r="C22" s="108"/>
      <c r="D22" s="109" t="s">
        <v>24</v>
      </c>
      <c r="E22" s="110">
        <f aca="true" t="shared" si="4" ref="E22:R22">SUM(E23)</f>
        <v>681934.6</v>
      </c>
      <c r="F22" s="110">
        <f t="shared" si="4"/>
        <v>59430</v>
      </c>
      <c r="G22" s="110">
        <f t="shared" si="4"/>
        <v>0</v>
      </c>
      <c r="H22" s="110">
        <f t="shared" si="4"/>
        <v>59430</v>
      </c>
      <c r="I22" s="110">
        <f t="shared" si="4"/>
        <v>0</v>
      </c>
      <c r="J22" s="110">
        <f t="shared" si="4"/>
        <v>0</v>
      </c>
      <c r="K22" s="111">
        <f t="shared" si="4"/>
        <v>0</v>
      </c>
      <c r="L22" s="110">
        <f t="shared" si="4"/>
        <v>0</v>
      </c>
      <c r="M22" s="110">
        <f t="shared" si="4"/>
        <v>0</v>
      </c>
      <c r="N22" s="110">
        <f t="shared" si="4"/>
        <v>622504.6</v>
      </c>
      <c r="O22" s="110">
        <f t="shared" si="4"/>
        <v>173313</v>
      </c>
      <c r="P22" s="110">
        <f t="shared" si="4"/>
        <v>0</v>
      </c>
      <c r="Q22" s="112">
        <f t="shared" si="4"/>
        <v>0</v>
      </c>
      <c r="R22" s="110">
        <f t="shared" si="4"/>
        <v>0</v>
      </c>
    </row>
    <row r="23" spans="1:18" s="82" customFormat="1" ht="12.75">
      <c r="A23" s="113"/>
      <c r="B23" s="92" t="s">
        <v>25</v>
      </c>
      <c r="C23" s="92"/>
      <c r="D23" s="50" t="s">
        <v>26</v>
      </c>
      <c r="E23" s="95">
        <f>SUM(E24:E28)</f>
        <v>681934.6</v>
      </c>
      <c r="F23" s="95">
        <f aca="true" t="shared" si="5" ref="F23:M23">SUM(F24:F27)</f>
        <v>59430</v>
      </c>
      <c r="G23" s="95">
        <f t="shared" si="5"/>
        <v>0</v>
      </c>
      <c r="H23" s="95">
        <f t="shared" si="5"/>
        <v>59430</v>
      </c>
      <c r="I23" s="95">
        <f t="shared" si="5"/>
        <v>0</v>
      </c>
      <c r="J23" s="95">
        <f t="shared" si="5"/>
        <v>0</v>
      </c>
      <c r="K23" s="98">
        <f t="shared" si="5"/>
        <v>0</v>
      </c>
      <c r="L23" s="95">
        <f t="shared" si="5"/>
        <v>0</v>
      </c>
      <c r="M23" s="95">
        <f t="shared" si="5"/>
        <v>0</v>
      </c>
      <c r="N23" s="95">
        <f>SUM(N24:N28)</f>
        <v>622504.6</v>
      </c>
      <c r="O23" s="95">
        <f>SUM(O24:O28)</f>
        <v>173313</v>
      </c>
      <c r="P23" s="95">
        <f>SUM(P24:P27)</f>
        <v>0</v>
      </c>
      <c r="Q23" s="93">
        <f>SUM(Q24:Q27)</f>
        <v>0</v>
      </c>
      <c r="R23" s="95">
        <f>SUM(R24:R27)</f>
        <v>0</v>
      </c>
    </row>
    <row r="24" spans="1:18" s="6" customFormat="1" ht="12.75">
      <c r="A24" s="83"/>
      <c r="B24" s="84"/>
      <c r="C24" s="84" t="s">
        <v>198</v>
      </c>
      <c r="D24" s="41" t="s">
        <v>199</v>
      </c>
      <c r="E24" s="85">
        <v>10000</v>
      </c>
      <c r="F24" s="85">
        <v>10000</v>
      </c>
      <c r="G24" s="85"/>
      <c r="H24" s="85">
        <v>10000</v>
      </c>
      <c r="I24" s="85"/>
      <c r="J24" s="85"/>
      <c r="K24" s="86"/>
      <c r="L24" s="85"/>
      <c r="M24" s="85"/>
      <c r="N24" s="85"/>
      <c r="O24" s="85"/>
      <c r="P24" s="85"/>
      <c r="Q24" s="87"/>
      <c r="R24" s="85"/>
    </row>
    <row r="25" spans="1:18" s="6" customFormat="1" ht="12.75">
      <c r="A25" s="83"/>
      <c r="B25" s="84"/>
      <c r="C25" s="84" t="s">
        <v>194</v>
      </c>
      <c r="D25" s="41" t="s">
        <v>200</v>
      </c>
      <c r="E25" s="85">
        <v>46050</v>
      </c>
      <c r="F25" s="85">
        <v>46050</v>
      </c>
      <c r="G25" s="85"/>
      <c r="H25" s="85">
        <v>46050</v>
      </c>
      <c r="I25" s="85"/>
      <c r="J25" s="85"/>
      <c r="K25" s="86"/>
      <c r="L25" s="85"/>
      <c r="M25" s="85"/>
      <c r="N25" s="85"/>
      <c r="O25" s="85"/>
      <c r="P25" s="85"/>
      <c r="Q25" s="87"/>
      <c r="R25" s="85"/>
    </row>
    <row r="26" spans="1:18" s="6" customFormat="1" ht="12.75">
      <c r="A26" s="83"/>
      <c r="B26" s="84"/>
      <c r="C26" s="460" t="s">
        <v>267</v>
      </c>
      <c r="D26" s="461" t="s">
        <v>38</v>
      </c>
      <c r="E26" s="85">
        <v>3380</v>
      </c>
      <c r="F26" s="85">
        <v>3380</v>
      </c>
      <c r="G26" s="85"/>
      <c r="H26" s="85">
        <v>3380</v>
      </c>
      <c r="I26" s="85"/>
      <c r="J26" s="85"/>
      <c r="K26" s="86"/>
      <c r="L26" s="85"/>
      <c r="M26" s="85"/>
      <c r="N26" s="85"/>
      <c r="O26" s="85"/>
      <c r="P26" s="85"/>
      <c r="Q26" s="87"/>
      <c r="R26" s="85"/>
    </row>
    <row r="27" spans="1:18" s="6" customFormat="1" ht="12.75">
      <c r="A27" s="83"/>
      <c r="B27" s="84"/>
      <c r="C27" s="84" t="s">
        <v>179</v>
      </c>
      <c r="D27" s="41" t="s">
        <v>180</v>
      </c>
      <c r="E27" s="85">
        <v>173313</v>
      </c>
      <c r="F27" s="85"/>
      <c r="G27" s="85"/>
      <c r="H27" s="85"/>
      <c r="I27" s="85"/>
      <c r="J27" s="85"/>
      <c r="K27" s="86"/>
      <c r="L27" s="85"/>
      <c r="M27" s="85"/>
      <c r="N27" s="85">
        <v>173313</v>
      </c>
      <c r="O27" s="85">
        <v>173313</v>
      </c>
      <c r="P27" s="85"/>
      <c r="Q27" s="87"/>
      <c r="R27" s="85"/>
    </row>
    <row r="28" spans="1:18" s="6" customFormat="1" ht="13.5" thickBot="1">
      <c r="A28" s="102"/>
      <c r="B28" s="103"/>
      <c r="C28" s="490" t="s">
        <v>661</v>
      </c>
      <c r="D28" s="526" t="s">
        <v>662</v>
      </c>
      <c r="E28" s="104">
        <v>449191.6</v>
      </c>
      <c r="F28" s="104"/>
      <c r="G28" s="104"/>
      <c r="H28" s="104"/>
      <c r="I28" s="104"/>
      <c r="J28" s="104"/>
      <c r="K28" s="105"/>
      <c r="L28" s="104"/>
      <c r="M28" s="104"/>
      <c r="N28" s="104">
        <v>449191.6</v>
      </c>
      <c r="O28" s="104"/>
      <c r="P28" s="104"/>
      <c r="Q28" s="106"/>
      <c r="R28" s="104"/>
    </row>
    <row r="29" spans="1:18" s="30" customFormat="1" ht="13.5" thickBot="1">
      <c r="A29" s="107" t="s">
        <v>27</v>
      </c>
      <c r="B29" s="108"/>
      <c r="C29" s="108"/>
      <c r="D29" s="109" t="s">
        <v>28</v>
      </c>
      <c r="E29" s="110">
        <f aca="true" t="shared" si="6" ref="E29:R29">SUM(E30+E32)</f>
        <v>265384</v>
      </c>
      <c r="F29" s="110">
        <f t="shared" si="6"/>
        <v>246384</v>
      </c>
      <c r="G29" s="110">
        <f t="shared" si="6"/>
        <v>8420</v>
      </c>
      <c r="H29" s="110">
        <f t="shared" si="6"/>
        <v>66000</v>
      </c>
      <c r="I29" s="110">
        <f t="shared" si="6"/>
        <v>171964</v>
      </c>
      <c r="J29" s="110">
        <f t="shared" si="6"/>
        <v>0</v>
      </c>
      <c r="K29" s="111">
        <f t="shared" si="6"/>
        <v>0</v>
      </c>
      <c r="L29" s="110">
        <f t="shared" si="6"/>
        <v>0</v>
      </c>
      <c r="M29" s="110">
        <f t="shared" si="6"/>
        <v>0</v>
      </c>
      <c r="N29" s="110">
        <f t="shared" si="6"/>
        <v>19000</v>
      </c>
      <c r="O29" s="110">
        <f t="shared" si="6"/>
        <v>19000</v>
      </c>
      <c r="P29" s="110">
        <f t="shared" si="6"/>
        <v>0</v>
      </c>
      <c r="Q29" s="112">
        <f t="shared" si="6"/>
        <v>0</v>
      </c>
      <c r="R29" s="110">
        <f t="shared" si="6"/>
        <v>0</v>
      </c>
    </row>
    <row r="30" spans="1:18" s="82" customFormat="1" ht="25.5">
      <c r="A30" s="113"/>
      <c r="B30" s="92" t="s">
        <v>201</v>
      </c>
      <c r="C30" s="92"/>
      <c r="D30" s="50" t="s">
        <v>202</v>
      </c>
      <c r="E30" s="95">
        <f aca="true" t="shared" si="7" ref="E30:R30">SUM(E31:E31)</f>
        <v>171964</v>
      </c>
      <c r="F30" s="95">
        <f t="shared" si="7"/>
        <v>171964</v>
      </c>
      <c r="G30" s="95">
        <f t="shared" si="7"/>
        <v>0</v>
      </c>
      <c r="H30" s="95">
        <f t="shared" si="7"/>
        <v>0</v>
      </c>
      <c r="I30" s="95">
        <f t="shared" si="7"/>
        <v>171964</v>
      </c>
      <c r="J30" s="95">
        <f t="shared" si="7"/>
        <v>0</v>
      </c>
      <c r="K30" s="98">
        <f t="shared" si="7"/>
        <v>0</v>
      </c>
      <c r="L30" s="95">
        <f t="shared" si="7"/>
        <v>0</v>
      </c>
      <c r="M30" s="95">
        <f t="shared" si="7"/>
        <v>0</v>
      </c>
      <c r="N30" s="95">
        <f t="shared" si="7"/>
        <v>0</v>
      </c>
      <c r="O30" s="95">
        <f t="shared" si="7"/>
        <v>0</v>
      </c>
      <c r="P30" s="95">
        <f t="shared" si="7"/>
        <v>0</v>
      </c>
      <c r="Q30" s="93">
        <f t="shared" si="7"/>
        <v>0</v>
      </c>
      <c r="R30" s="95">
        <f t="shared" si="7"/>
        <v>0</v>
      </c>
    </row>
    <row r="31" spans="1:18" s="6" customFormat="1" ht="12.75">
      <c r="A31" s="83"/>
      <c r="B31" s="84"/>
      <c r="C31" s="84" t="s">
        <v>203</v>
      </c>
      <c r="D31" s="41" t="s">
        <v>204</v>
      </c>
      <c r="E31" s="85">
        <v>171964</v>
      </c>
      <c r="F31" s="85">
        <v>171964</v>
      </c>
      <c r="G31" s="85"/>
      <c r="H31" s="85"/>
      <c r="I31" s="85">
        <v>171964</v>
      </c>
      <c r="J31" s="85"/>
      <c r="K31" s="86"/>
      <c r="L31" s="85"/>
      <c r="M31" s="85"/>
      <c r="N31" s="85"/>
      <c r="O31" s="85"/>
      <c r="P31" s="85"/>
      <c r="Q31" s="87"/>
      <c r="R31" s="85"/>
    </row>
    <row r="32" spans="1:18" s="82" customFormat="1" ht="25.5">
      <c r="A32" s="81"/>
      <c r="B32" s="92" t="s">
        <v>29</v>
      </c>
      <c r="C32" s="92"/>
      <c r="D32" s="50" t="s">
        <v>30</v>
      </c>
      <c r="E32" s="95">
        <f aca="true" t="shared" si="8" ref="E32:R32">SUM(E33:E40)</f>
        <v>93420</v>
      </c>
      <c r="F32" s="95">
        <f t="shared" si="8"/>
        <v>74420</v>
      </c>
      <c r="G32" s="95">
        <f t="shared" si="8"/>
        <v>8420</v>
      </c>
      <c r="H32" s="95">
        <f t="shared" si="8"/>
        <v>66000</v>
      </c>
      <c r="I32" s="95">
        <f t="shared" si="8"/>
        <v>0</v>
      </c>
      <c r="J32" s="95">
        <f t="shared" si="8"/>
        <v>0</v>
      </c>
      <c r="K32" s="95">
        <f t="shared" si="8"/>
        <v>0</v>
      </c>
      <c r="L32" s="95">
        <f t="shared" si="8"/>
        <v>0</v>
      </c>
      <c r="M32" s="95">
        <f t="shared" si="8"/>
        <v>0</v>
      </c>
      <c r="N32" s="95">
        <f t="shared" si="8"/>
        <v>19000</v>
      </c>
      <c r="O32" s="95">
        <f t="shared" si="8"/>
        <v>19000</v>
      </c>
      <c r="P32" s="95">
        <f t="shared" si="8"/>
        <v>0</v>
      </c>
      <c r="Q32" s="95">
        <f t="shared" si="8"/>
        <v>0</v>
      </c>
      <c r="R32" s="95">
        <f t="shared" si="8"/>
        <v>0</v>
      </c>
    </row>
    <row r="33" spans="1:18" s="6" customFormat="1" ht="16.5" customHeight="1">
      <c r="A33" s="81"/>
      <c r="B33" s="92"/>
      <c r="C33" s="99" t="s">
        <v>205</v>
      </c>
      <c r="D33" s="114" t="s">
        <v>206</v>
      </c>
      <c r="E33" s="100">
        <v>7000</v>
      </c>
      <c r="F33" s="100">
        <v>7000</v>
      </c>
      <c r="G33" s="100">
        <v>7000</v>
      </c>
      <c r="H33" s="100"/>
      <c r="I33" s="100"/>
      <c r="J33" s="100"/>
      <c r="K33" s="115"/>
      <c r="L33" s="100"/>
      <c r="M33" s="100"/>
      <c r="N33" s="100"/>
      <c r="O33" s="100"/>
      <c r="P33" s="100"/>
      <c r="Q33" s="101"/>
      <c r="R33" s="100"/>
    </row>
    <row r="34" spans="1:18" s="6" customFormat="1" ht="12.75">
      <c r="A34" s="83"/>
      <c r="B34" s="84"/>
      <c r="C34" s="84" t="s">
        <v>186</v>
      </c>
      <c r="D34" s="41" t="s">
        <v>187</v>
      </c>
      <c r="E34" s="85">
        <v>1250</v>
      </c>
      <c r="F34" s="85">
        <v>1250</v>
      </c>
      <c r="G34" s="85">
        <v>1250</v>
      </c>
      <c r="H34" s="85"/>
      <c r="I34" s="85"/>
      <c r="J34" s="85"/>
      <c r="K34" s="86"/>
      <c r="L34" s="85"/>
      <c r="M34" s="85"/>
      <c r="N34" s="85"/>
      <c r="O34" s="85"/>
      <c r="P34" s="85"/>
      <c r="Q34" s="87"/>
      <c r="R34" s="85"/>
    </row>
    <row r="35" spans="1:18" s="6" customFormat="1" ht="12.75">
      <c r="A35" s="83"/>
      <c r="B35" s="84"/>
      <c r="C35" s="84" t="s">
        <v>188</v>
      </c>
      <c r="D35" s="41" t="s">
        <v>189</v>
      </c>
      <c r="E35" s="85">
        <v>170</v>
      </c>
      <c r="F35" s="85">
        <v>170</v>
      </c>
      <c r="G35" s="85">
        <v>170</v>
      </c>
      <c r="H35" s="85"/>
      <c r="I35" s="85"/>
      <c r="J35" s="85"/>
      <c r="K35" s="86"/>
      <c r="L35" s="85"/>
      <c r="M35" s="85"/>
      <c r="N35" s="85"/>
      <c r="O35" s="85"/>
      <c r="P35" s="85"/>
      <c r="Q35" s="87"/>
      <c r="R35" s="85"/>
    </row>
    <row r="36" spans="1:18" s="6" customFormat="1" ht="12.75">
      <c r="A36" s="83"/>
      <c r="B36" s="84"/>
      <c r="C36" s="84" t="s">
        <v>192</v>
      </c>
      <c r="D36" s="41" t="s">
        <v>193</v>
      </c>
      <c r="E36" s="85">
        <v>14000</v>
      </c>
      <c r="F36" s="85">
        <v>14000</v>
      </c>
      <c r="G36" s="85"/>
      <c r="H36" s="85">
        <v>14000</v>
      </c>
      <c r="I36" s="85"/>
      <c r="J36" s="85"/>
      <c r="K36" s="86"/>
      <c r="L36" s="85"/>
      <c r="M36" s="85"/>
      <c r="N36" s="85"/>
      <c r="O36" s="85"/>
      <c r="P36" s="85"/>
      <c r="Q36" s="87"/>
      <c r="R36" s="85"/>
    </row>
    <row r="37" spans="1:18" s="6" customFormat="1" ht="12.75">
      <c r="A37" s="83"/>
      <c r="B37" s="84"/>
      <c r="C37" s="84" t="s">
        <v>207</v>
      </c>
      <c r="D37" s="41" t="s">
        <v>208</v>
      </c>
      <c r="E37" s="85">
        <v>2000</v>
      </c>
      <c r="F37" s="85">
        <v>2000</v>
      </c>
      <c r="G37" s="85"/>
      <c r="H37" s="85">
        <v>2000</v>
      </c>
      <c r="I37" s="85"/>
      <c r="J37" s="85"/>
      <c r="K37" s="86"/>
      <c r="L37" s="85"/>
      <c r="M37" s="85"/>
      <c r="N37" s="85"/>
      <c r="O37" s="85"/>
      <c r="P37" s="85"/>
      <c r="Q37" s="87"/>
      <c r="R37" s="85"/>
    </row>
    <row r="38" spans="1:18" s="6" customFormat="1" ht="12.75">
      <c r="A38" s="83"/>
      <c r="B38" s="84"/>
      <c r="C38" s="84" t="s">
        <v>198</v>
      </c>
      <c r="D38" s="41" t="s">
        <v>199</v>
      </c>
      <c r="E38" s="85">
        <v>0</v>
      </c>
      <c r="F38" s="85">
        <v>0</v>
      </c>
      <c r="G38" s="85"/>
      <c r="H38" s="85">
        <v>0</v>
      </c>
      <c r="I38" s="85"/>
      <c r="J38" s="85"/>
      <c r="K38" s="86"/>
      <c r="L38" s="85"/>
      <c r="M38" s="85"/>
      <c r="N38" s="85"/>
      <c r="O38" s="85"/>
      <c r="P38" s="85"/>
      <c r="Q38" s="87"/>
      <c r="R38" s="85"/>
    </row>
    <row r="39" spans="1:18" s="6" customFormat="1" ht="12.75">
      <c r="A39" s="83"/>
      <c r="B39" s="84"/>
      <c r="C39" s="84" t="s">
        <v>194</v>
      </c>
      <c r="D39" s="41" t="s">
        <v>200</v>
      </c>
      <c r="E39" s="85">
        <v>50000</v>
      </c>
      <c r="F39" s="85">
        <v>50000</v>
      </c>
      <c r="G39" s="85"/>
      <c r="H39" s="85">
        <v>50000</v>
      </c>
      <c r="I39" s="85"/>
      <c r="J39" s="85"/>
      <c r="K39" s="86"/>
      <c r="L39" s="85"/>
      <c r="M39" s="85"/>
      <c r="N39" s="85"/>
      <c r="O39" s="85"/>
      <c r="P39" s="85"/>
      <c r="Q39" s="87"/>
      <c r="R39" s="85"/>
    </row>
    <row r="40" spans="1:18" s="30" customFormat="1" ht="13.5" thickBot="1">
      <c r="A40" s="102"/>
      <c r="B40" s="84"/>
      <c r="C40" s="84" t="s">
        <v>179</v>
      </c>
      <c r="D40" s="41" t="s">
        <v>180</v>
      </c>
      <c r="E40" s="85">
        <v>19000</v>
      </c>
      <c r="F40" s="85"/>
      <c r="G40" s="85"/>
      <c r="H40" s="85"/>
      <c r="I40" s="85"/>
      <c r="J40" s="85"/>
      <c r="K40" s="86"/>
      <c r="L40" s="85"/>
      <c r="M40" s="85"/>
      <c r="N40" s="85">
        <v>19000</v>
      </c>
      <c r="O40" s="85">
        <v>19000</v>
      </c>
      <c r="P40" s="85"/>
      <c r="Q40" s="87"/>
      <c r="R40" s="85"/>
    </row>
    <row r="41" spans="1:20" s="30" customFormat="1" ht="13.5" thickBot="1">
      <c r="A41" s="107" t="s">
        <v>39</v>
      </c>
      <c r="B41" s="108"/>
      <c r="C41" s="108"/>
      <c r="D41" s="109" t="s">
        <v>40</v>
      </c>
      <c r="E41" s="110">
        <f aca="true" t="shared" si="9" ref="E41:S41">SUM(E42)</f>
        <v>58500</v>
      </c>
      <c r="F41" s="110">
        <f t="shared" si="9"/>
        <v>58500</v>
      </c>
      <c r="G41" s="110">
        <f t="shared" si="9"/>
        <v>0</v>
      </c>
      <c r="H41" s="110">
        <f t="shared" si="9"/>
        <v>58500</v>
      </c>
      <c r="I41" s="110">
        <f t="shared" si="9"/>
        <v>0</v>
      </c>
      <c r="J41" s="110">
        <f t="shared" si="9"/>
        <v>0</v>
      </c>
      <c r="K41" s="110">
        <f t="shared" si="9"/>
        <v>0</v>
      </c>
      <c r="L41" s="110">
        <f t="shared" si="9"/>
        <v>0</v>
      </c>
      <c r="M41" s="110">
        <f t="shared" si="9"/>
        <v>0</v>
      </c>
      <c r="N41" s="110">
        <f t="shared" si="9"/>
        <v>0</v>
      </c>
      <c r="O41" s="110">
        <f t="shared" si="9"/>
        <v>0</v>
      </c>
      <c r="P41" s="110">
        <f t="shared" si="9"/>
        <v>0</v>
      </c>
      <c r="Q41" s="110">
        <f t="shared" si="9"/>
        <v>0</v>
      </c>
      <c r="R41" s="110">
        <f t="shared" si="9"/>
        <v>0</v>
      </c>
      <c r="S41" s="110">
        <f t="shared" si="9"/>
        <v>0</v>
      </c>
      <c r="T41" s="454"/>
    </row>
    <row r="42" spans="1:18" s="30" customFormat="1" ht="25.5">
      <c r="A42" s="113"/>
      <c r="B42" s="92" t="s">
        <v>41</v>
      </c>
      <c r="C42" s="92"/>
      <c r="D42" s="50" t="s">
        <v>42</v>
      </c>
      <c r="E42" s="95">
        <f aca="true" t="shared" si="10" ref="E42:Q42">SUM(E43)</f>
        <v>58500</v>
      </c>
      <c r="F42" s="95">
        <f t="shared" si="10"/>
        <v>58500</v>
      </c>
      <c r="G42" s="95">
        <f t="shared" si="10"/>
        <v>0</v>
      </c>
      <c r="H42" s="95">
        <f t="shared" si="10"/>
        <v>58500</v>
      </c>
      <c r="I42" s="95">
        <f t="shared" si="10"/>
        <v>0</v>
      </c>
      <c r="J42" s="95">
        <f t="shared" si="10"/>
        <v>0</v>
      </c>
      <c r="K42" s="95">
        <f t="shared" si="10"/>
        <v>0</v>
      </c>
      <c r="L42" s="95">
        <f t="shared" si="10"/>
        <v>0</v>
      </c>
      <c r="M42" s="95">
        <f t="shared" si="10"/>
        <v>0</v>
      </c>
      <c r="N42" s="95">
        <f t="shared" si="10"/>
        <v>0</v>
      </c>
      <c r="O42" s="95">
        <f t="shared" si="10"/>
        <v>0</v>
      </c>
      <c r="P42" s="95">
        <f t="shared" si="10"/>
        <v>0</v>
      </c>
      <c r="Q42" s="95">
        <f t="shared" si="10"/>
        <v>0</v>
      </c>
      <c r="R42" s="95">
        <f>SUM(R43:R44)</f>
        <v>0</v>
      </c>
    </row>
    <row r="43" spans="1:18" s="30" customFormat="1" ht="13.5" thickBot="1">
      <c r="A43" s="83"/>
      <c r="B43" s="84"/>
      <c r="C43" s="84" t="s">
        <v>194</v>
      </c>
      <c r="D43" s="41" t="s">
        <v>195</v>
      </c>
      <c r="E43" s="85">
        <v>58500</v>
      </c>
      <c r="F43" s="85">
        <v>58500</v>
      </c>
      <c r="G43" s="85"/>
      <c r="H43" s="85">
        <v>58500</v>
      </c>
      <c r="I43" s="85"/>
      <c r="J43" s="85"/>
      <c r="K43" s="86"/>
      <c r="L43" s="85"/>
      <c r="M43" s="85"/>
      <c r="N43" s="85"/>
      <c r="O43" s="85"/>
      <c r="P43" s="85"/>
      <c r="Q43" s="87"/>
      <c r="R43" s="85"/>
    </row>
    <row r="44" spans="1:20" s="82" customFormat="1" ht="13.5" thickBot="1">
      <c r="A44" s="107" t="s">
        <v>45</v>
      </c>
      <c r="B44" s="108"/>
      <c r="C44" s="108"/>
      <c r="D44" s="109" t="s">
        <v>46</v>
      </c>
      <c r="E44" s="110">
        <f>SUM(E45+E51+E55+E78)</f>
        <v>1709450.35</v>
      </c>
      <c r="F44" s="110">
        <f aca="true" t="shared" si="11" ref="F44:M44">SUM(F45+F51+F55+F78)</f>
        <v>1709450.35</v>
      </c>
      <c r="G44" s="110">
        <f t="shared" si="11"/>
        <v>1246056.55</v>
      </c>
      <c r="H44" s="110">
        <f t="shared" si="11"/>
        <v>306963.54000000004</v>
      </c>
      <c r="I44" s="110">
        <f t="shared" si="11"/>
        <v>746.46</v>
      </c>
      <c r="J44" s="110">
        <f t="shared" si="11"/>
        <v>155683.8</v>
      </c>
      <c r="K44" s="110">
        <f t="shared" si="11"/>
        <v>0</v>
      </c>
      <c r="L44" s="110">
        <f t="shared" si="11"/>
        <v>0</v>
      </c>
      <c r="M44" s="110">
        <f t="shared" si="11"/>
        <v>0</v>
      </c>
      <c r="N44" s="110">
        <f>SUM(N45+N51+N55)</f>
        <v>0</v>
      </c>
      <c r="O44" s="110">
        <f>SUM(O45+O51+O55)</f>
        <v>0</v>
      </c>
      <c r="P44" s="110">
        <f>SUM(P45+P51+P55)</f>
        <v>0</v>
      </c>
      <c r="Q44" s="110">
        <f>SUM(Q45+Q51+Q55)</f>
        <v>0</v>
      </c>
      <c r="R44" s="110">
        <f>SUM(R45+R51+R55)</f>
        <v>0</v>
      </c>
      <c r="S44" s="110" t="e">
        <f>SUM(S45+S51+S55+#REF!)</f>
        <v>#REF!</v>
      </c>
      <c r="T44" s="454"/>
    </row>
    <row r="45" spans="1:18" s="6" customFormat="1" ht="12.75">
      <c r="A45" s="113"/>
      <c r="B45" s="92" t="s">
        <v>47</v>
      </c>
      <c r="C45" s="92"/>
      <c r="D45" s="50" t="s">
        <v>48</v>
      </c>
      <c r="E45" s="95">
        <f aca="true" t="shared" si="12" ref="E45:R45">SUM(E46:E50)</f>
        <v>33326</v>
      </c>
      <c r="F45" s="95">
        <f t="shared" si="12"/>
        <v>33326</v>
      </c>
      <c r="G45" s="95">
        <f t="shared" si="12"/>
        <v>32726</v>
      </c>
      <c r="H45" s="95">
        <f t="shared" si="12"/>
        <v>600</v>
      </c>
      <c r="I45" s="95">
        <f t="shared" si="12"/>
        <v>0</v>
      </c>
      <c r="J45" s="95">
        <f t="shared" si="12"/>
        <v>0</v>
      </c>
      <c r="K45" s="95">
        <f t="shared" si="12"/>
        <v>0</v>
      </c>
      <c r="L45" s="95">
        <f t="shared" si="12"/>
        <v>0</v>
      </c>
      <c r="M45" s="95">
        <f t="shared" si="12"/>
        <v>0</v>
      </c>
      <c r="N45" s="95">
        <f t="shared" si="12"/>
        <v>0</v>
      </c>
      <c r="O45" s="95">
        <f t="shared" si="12"/>
        <v>0</v>
      </c>
      <c r="P45" s="95">
        <f t="shared" si="12"/>
        <v>0</v>
      </c>
      <c r="Q45" s="93">
        <f t="shared" si="12"/>
        <v>0</v>
      </c>
      <c r="R45" s="95">
        <f t="shared" si="12"/>
        <v>0</v>
      </c>
    </row>
    <row r="46" spans="1:18" s="6" customFormat="1" ht="13.5" customHeight="1">
      <c r="A46" s="83"/>
      <c r="B46" s="84"/>
      <c r="C46" s="84" t="s">
        <v>205</v>
      </c>
      <c r="D46" s="41" t="s">
        <v>206</v>
      </c>
      <c r="E46" s="85">
        <v>25000</v>
      </c>
      <c r="F46" s="85">
        <v>25000</v>
      </c>
      <c r="G46" s="85">
        <v>25000</v>
      </c>
      <c r="H46" s="85"/>
      <c r="I46" s="85"/>
      <c r="J46" s="85"/>
      <c r="K46" s="86"/>
      <c r="L46" s="85"/>
      <c r="M46" s="85"/>
      <c r="N46" s="85"/>
      <c r="O46" s="85"/>
      <c r="P46" s="85"/>
      <c r="Q46" s="87"/>
      <c r="R46" s="85"/>
    </row>
    <row r="47" spans="1:18" s="6" customFormat="1" ht="12.75">
      <c r="A47" s="83"/>
      <c r="B47" s="84"/>
      <c r="C47" s="84" t="s">
        <v>211</v>
      </c>
      <c r="D47" s="41" t="s">
        <v>212</v>
      </c>
      <c r="E47" s="85">
        <v>2850</v>
      </c>
      <c r="F47" s="85">
        <v>2850</v>
      </c>
      <c r="G47" s="85">
        <v>2850</v>
      </c>
      <c r="H47" s="85"/>
      <c r="I47" s="85"/>
      <c r="J47" s="85"/>
      <c r="K47" s="86"/>
      <c r="L47" s="85"/>
      <c r="M47" s="85"/>
      <c r="N47" s="85"/>
      <c r="O47" s="85"/>
      <c r="P47" s="85"/>
      <c r="Q47" s="87"/>
      <c r="R47" s="85"/>
    </row>
    <row r="48" spans="1:18" s="6" customFormat="1" ht="15" customHeight="1">
      <c r="A48" s="83"/>
      <c r="B48" s="84"/>
      <c r="C48" s="84" t="s">
        <v>186</v>
      </c>
      <c r="D48" s="41" t="s">
        <v>213</v>
      </c>
      <c r="E48" s="85">
        <v>4146</v>
      </c>
      <c r="F48" s="85">
        <v>4146</v>
      </c>
      <c r="G48" s="85">
        <v>4146</v>
      </c>
      <c r="H48" s="85"/>
      <c r="I48" s="85"/>
      <c r="J48" s="85"/>
      <c r="K48" s="86"/>
      <c r="L48" s="85"/>
      <c r="M48" s="85"/>
      <c r="N48" s="85"/>
      <c r="O48" s="85"/>
      <c r="P48" s="85"/>
      <c r="Q48" s="87"/>
      <c r="R48" s="85"/>
    </row>
    <row r="49" spans="1:18" s="6" customFormat="1" ht="12.75">
      <c r="A49" s="83"/>
      <c r="B49" s="84"/>
      <c r="C49" s="84" t="s">
        <v>188</v>
      </c>
      <c r="D49" s="41" t="s">
        <v>214</v>
      </c>
      <c r="E49" s="85">
        <v>730</v>
      </c>
      <c r="F49" s="85">
        <v>730</v>
      </c>
      <c r="G49" s="85">
        <v>730</v>
      </c>
      <c r="H49" s="85"/>
      <c r="I49" s="85"/>
      <c r="J49" s="85"/>
      <c r="K49" s="86"/>
      <c r="L49" s="85"/>
      <c r="M49" s="85"/>
      <c r="N49" s="85"/>
      <c r="O49" s="85"/>
      <c r="P49" s="85"/>
      <c r="Q49" s="87"/>
      <c r="R49" s="85"/>
    </row>
    <row r="50" spans="1:18" s="6" customFormat="1" ht="12.75">
      <c r="A50" s="83"/>
      <c r="B50" s="84"/>
      <c r="C50" s="84" t="s">
        <v>192</v>
      </c>
      <c r="D50" s="41" t="s">
        <v>215</v>
      </c>
      <c r="E50" s="85">
        <v>600</v>
      </c>
      <c r="F50" s="85">
        <v>600</v>
      </c>
      <c r="G50" s="85"/>
      <c r="H50" s="85">
        <v>600</v>
      </c>
      <c r="I50" s="85"/>
      <c r="J50" s="85"/>
      <c r="K50" s="86"/>
      <c r="L50" s="85"/>
      <c r="M50" s="85"/>
      <c r="N50" s="85"/>
      <c r="O50" s="85"/>
      <c r="P50" s="85"/>
      <c r="Q50" s="87"/>
      <c r="R50" s="85"/>
    </row>
    <row r="51" spans="1:18" s="6" customFormat="1" ht="12.75">
      <c r="A51" s="81"/>
      <c r="B51" s="92" t="s">
        <v>216</v>
      </c>
      <c r="C51" s="92"/>
      <c r="D51" s="50" t="s">
        <v>217</v>
      </c>
      <c r="E51" s="95">
        <f aca="true" t="shared" si="13" ref="E51:R51">SUM(E52:E54)</f>
        <v>144388</v>
      </c>
      <c r="F51" s="95">
        <f t="shared" si="13"/>
        <v>144388</v>
      </c>
      <c r="G51" s="95">
        <f t="shared" si="13"/>
        <v>0</v>
      </c>
      <c r="H51" s="95">
        <f t="shared" si="13"/>
        <v>5710</v>
      </c>
      <c r="I51" s="95">
        <f t="shared" si="13"/>
        <v>0</v>
      </c>
      <c r="J51" s="95">
        <f t="shared" si="13"/>
        <v>138678</v>
      </c>
      <c r="K51" s="95">
        <f t="shared" si="13"/>
        <v>0</v>
      </c>
      <c r="L51" s="95">
        <f t="shared" si="13"/>
        <v>0</v>
      </c>
      <c r="M51" s="95">
        <f t="shared" si="13"/>
        <v>0</v>
      </c>
      <c r="N51" s="95">
        <f t="shared" si="13"/>
        <v>0</v>
      </c>
      <c r="O51" s="95">
        <f t="shared" si="13"/>
        <v>0</v>
      </c>
      <c r="P51" s="95">
        <f t="shared" si="13"/>
        <v>0</v>
      </c>
      <c r="Q51" s="93">
        <f t="shared" si="13"/>
        <v>0</v>
      </c>
      <c r="R51" s="95">
        <f t="shared" si="13"/>
        <v>0</v>
      </c>
    </row>
    <row r="52" spans="1:18" s="6" customFormat="1" ht="18" customHeight="1">
      <c r="A52" s="83"/>
      <c r="B52" s="84"/>
      <c r="C52" s="84" t="s">
        <v>218</v>
      </c>
      <c r="D52" s="41" t="s">
        <v>219</v>
      </c>
      <c r="E52" s="85">
        <v>138678</v>
      </c>
      <c r="F52" s="85">
        <v>138678</v>
      </c>
      <c r="G52" s="85"/>
      <c r="H52" s="85"/>
      <c r="I52" s="85"/>
      <c r="J52" s="85">
        <v>138678</v>
      </c>
      <c r="K52" s="86"/>
      <c r="L52" s="85"/>
      <c r="M52" s="85"/>
      <c r="N52" s="85"/>
      <c r="O52" s="85"/>
      <c r="P52" s="85"/>
      <c r="Q52" s="87"/>
      <c r="R52" s="85"/>
    </row>
    <row r="53" spans="1:18" s="6" customFormat="1" ht="12.75">
      <c r="A53" s="83"/>
      <c r="B53" s="84"/>
      <c r="C53" s="84" t="s">
        <v>192</v>
      </c>
      <c r="D53" s="41" t="s">
        <v>193</v>
      </c>
      <c r="E53" s="85">
        <v>2260</v>
      </c>
      <c r="F53" s="85">
        <v>2260</v>
      </c>
      <c r="G53" s="85"/>
      <c r="H53" s="85">
        <v>2260</v>
      </c>
      <c r="I53" s="85"/>
      <c r="J53" s="85"/>
      <c r="K53" s="86"/>
      <c r="L53" s="85"/>
      <c r="M53" s="85"/>
      <c r="N53" s="85"/>
      <c r="O53" s="85"/>
      <c r="P53" s="85"/>
      <c r="Q53" s="87"/>
      <c r="R53" s="85"/>
    </row>
    <row r="54" spans="1:18" s="6" customFormat="1" ht="12.75">
      <c r="A54" s="83"/>
      <c r="B54" s="84"/>
      <c r="C54" s="84" t="s">
        <v>194</v>
      </c>
      <c r="D54" s="41" t="s">
        <v>195</v>
      </c>
      <c r="E54" s="85">
        <v>3450</v>
      </c>
      <c r="F54" s="85">
        <v>3450</v>
      </c>
      <c r="G54" s="85"/>
      <c r="H54" s="85">
        <v>3450</v>
      </c>
      <c r="I54" s="85"/>
      <c r="J54" s="85"/>
      <c r="K54" s="86"/>
      <c r="L54" s="85"/>
      <c r="M54" s="85"/>
      <c r="N54" s="85"/>
      <c r="O54" s="85"/>
      <c r="P54" s="85"/>
      <c r="Q54" s="87"/>
      <c r="R54" s="85"/>
    </row>
    <row r="55" spans="1:18" s="6" customFormat="1" ht="12.75">
      <c r="A55" s="81"/>
      <c r="B55" s="92" t="s">
        <v>51</v>
      </c>
      <c r="C55" s="92"/>
      <c r="D55" s="50" t="s">
        <v>52</v>
      </c>
      <c r="E55" s="95">
        <f>SUM(E56:E77)</f>
        <v>1508391.35</v>
      </c>
      <c r="F55" s="95">
        <f aca="true" t="shared" si="14" ref="F55:L55">SUM(F56:F77)</f>
        <v>1508391.35</v>
      </c>
      <c r="G55" s="95">
        <f t="shared" si="14"/>
        <v>1204791.35</v>
      </c>
      <c r="H55" s="95">
        <f t="shared" si="14"/>
        <v>299853.54000000004</v>
      </c>
      <c r="I55" s="95">
        <f t="shared" si="14"/>
        <v>746.46</v>
      </c>
      <c r="J55" s="95">
        <f t="shared" si="14"/>
        <v>3000</v>
      </c>
      <c r="K55" s="95">
        <f t="shared" si="14"/>
        <v>0</v>
      </c>
      <c r="L55" s="95">
        <f t="shared" si="14"/>
        <v>0</v>
      </c>
      <c r="M55" s="95">
        <f aca="true" t="shared" si="15" ref="M55:R55">SUM(M57:M77)</f>
        <v>0</v>
      </c>
      <c r="N55" s="95">
        <f t="shared" si="15"/>
        <v>0</v>
      </c>
      <c r="O55" s="95">
        <f t="shared" si="15"/>
        <v>0</v>
      </c>
      <c r="P55" s="95">
        <f t="shared" si="15"/>
        <v>0</v>
      </c>
      <c r="Q55" s="93">
        <f t="shared" si="15"/>
        <v>0</v>
      </c>
      <c r="R55" s="95">
        <f t="shared" si="15"/>
        <v>0</v>
      </c>
    </row>
    <row r="56" spans="1:18" s="6" customFormat="1" ht="51">
      <c r="A56" s="81"/>
      <c r="B56" s="92"/>
      <c r="C56" s="546" t="s">
        <v>643</v>
      </c>
      <c r="D56" s="41" t="s">
        <v>263</v>
      </c>
      <c r="E56" s="97">
        <v>746.46</v>
      </c>
      <c r="F56" s="97">
        <v>746.46</v>
      </c>
      <c r="G56" s="97"/>
      <c r="H56" s="97"/>
      <c r="I56" s="97">
        <v>746.46</v>
      </c>
      <c r="J56" s="97"/>
      <c r="K56" s="127"/>
      <c r="L56" s="97"/>
      <c r="M56" s="97"/>
      <c r="N56" s="97"/>
      <c r="O56" s="97"/>
      <c r="P56" s="97"/>
      <c r="Q56" s="547"/>
      <c r="R56" s="97"/>
    </row>
    <row r="57" spans="1:18" s="6" customFormat="1" ht="12.75">
      <c r="A57" s="83"/>
      <c r="B57" s="84"/>
      <c r="C57" s="84" t="s">
        <v>222</v>
      </c>
      <c r="D57" s="41" t="s">
        <v>223</v>
      </c>
      <c r="E57" s="85">
        <v>3000</v>
      </c>
      <c r="F57" s="85">
        <v>3000</v>
      </c>
      <c r="G57" s="85"/>
      <c r="H57" s="85"/>
      <c r="I57" s="85"/>
      <c r="J57" s="85">
        <v>3000</v>
      </c>
      <c r="K57" s="86"/>
      <c r="L57" s="85"/>
      <c r="M57" s="85"/>
      <c r="N57" s="85"/>
      <c r="O57" s="85"/>
      <c r="P57" s="85"/>
      <c r="Q57" s="87"/>
      <c r="R57" s="85"/>
    </row>
    <row r="58" spans="1:18" s="6" customFormat="1" ht="14.25" customHeight="1">
      <c r="A58" s="83"/>
      <c r="B58" s="84"/>
      <c r="C58" s="84" t="s">
        <v>205</v>
      </c>
      <c r="D58" s="41" t="s">
        <v>206</v>
      </c>
      <c r="E58" s="85">
        <v>929295.58</v>
      </c>
      <c r="F58" s="85">
        <v>929295.58</v>
      </c>
      <c r="G58" s="85">
        <v>929295.58</v>
      </c>
      <c r="H58" s="85"/>
      <c r="I58" s="85"/>
      <c r="J58" s="85"/>
      <c r="K58" s="86"/>
      <c r="L58" s="85"/>
      <c r="M58" s="85"/>
      <c r="N58" s="85"/>
      <c r="O58" s="85"/>
      <c r="P58" s="85"/>
      <c r="Q58" s="87"/>
      <c r="R58" s="85"/>
    </row>
    <row r="59" spans="1:18" s="6" customFormat="1" ht="12.75">
      <c r="A59" s="83"/>
      <c r="B59" s="84"/>
      <c r="C59" s="84" t="s">
        <v>211</v>
      </c>
      <c r="D59" s="41" t="s">
        <v>212</v>
      </c>
      <c r="E59" s="85">
        <v>88724.42</v>
      </c>
      <c r="F59" s="85">
        <v>88724.42</v>
      </c>
      <c r="G59" s="85">
        <v>88724.42</v>
      </c>
      <c r="H59" s="85"/>
      <c r="I59" s="85"/>
      <c r="J59" s="85"/>
      <c r="K59" s="86"/>
      <c r="L59" s="85"/>
      <c r="M59" s="85"/>
      <c r="N59" s="85"/>
      <c r="O59" s="85"/>
      <c r="P59" s="85"/>
      <c r="Q59" s="87"/>
      <c r="R59" s="85"/>
    </row>
    <row r="60" spans="1:18" s="6" customFormat="1" ht="12" customHeight="1">
      <c r="A60" s="83"/>
      <c r="B60" s="84"/>
      <c r="C60" s="84" t="s">
        <v>186</v>
      </c>
      <c r="D60" s="41" t="s">
        <v>213</v>
      </c>
      <c r="E60" s="85">
        <v>159958.35</v>
      </c>
      <c r="F60" s="85">
        <v>159958.35</v>
      </c>
      <c r="G60" s="85">
        <v>159958.35</v>
      </c>
      <c r="H60" s="85"/>
      <c r="I60" s="85"/>
      <c r="J60" s="85"/>
      <c r="K60" s="86"/>
      <c r="L60" s="85"/>
      <c r="M60" s="85"/>
      <c r="N60" s="85"/>
      <c r="O60" s="85"/>
      <c r="P60" s="85"/>
      <c r="Q60" s="87"/>
      <c r="R60" s="85"/>
    </row>
    <row r="61" spans="1:18" s="6" customFormat="1" ht="12.75">
      <c r="A61" s="83"/>
      <c r="B61" s="84"/>
      <c r="C61" s="84" t="s">
        <v>188</v>
      </c>
      <c r="D61" s="41" t="s">
        <v>214</v>
      </c>
      <c r="E61" s="85">
        <v>25313</v>
      </c>
      <c r="F61" s="85">
        <v>25313</v>
      </c>
      <c r="G61" s="85">
        <v>25313</v>
      </c>
      <c r="H61" s="85"/>
      <c r="I61" s="85"/>
      <c r="J61" s="85"/>
      <c r="K61" s="86"/>
      <c r="L61" s="85"/>
      <c r="M61" s="85"/>
      <c r="N61" s="85"/>
      <c r="O61" s="85"/>
      <c r="P61" s="85"/>
      <c r="Q61" s="87"/>
      <c r="R61" s="85"/>
    </row>
    <row r="62" spans="1:18" s="6" customFormat="1" ht="25.5">
      <c r="A62" s="83"/>
      <c r="B62" s="84"/>
      <c r="C62" s="84" t="s">
        <v>224</v>
      </c>
      <c r="D62" s="41" t="s">
        <v>225</v>
      </c>
      <c r="E62" s="85">
        <v>0</v>
      </c>
      <c r="F62" s="85">
        <v>0</v>
      </c>
      <c r="G62" s="85"/>
      <c r="H62" s="85">
        <v>0</v>
      </c>
      <c r="I62" s="85"/>
      <c r="J62" s="85"/>
      <c r="K62" s="86"/>
      <c r="L62" s="85"/>
      <c r="M62" s="85"/>
      <c r="N62" s="85"/>
      <c r="O62" s="85"/>
      <c r="P62" s="85"/>
      <c r="Q62" s="87"/>
      <c r="R62" s="85"/>
    </row>
    <row r="63" spans="1:18" s="6" customFormat="1" ht="12.75">
      <c r="A63" s="83"/>
      <c r="B63" s="84"/>
      <c r="C63" s="84" t="s">
        <v>190</v>
      </c>
      <c r="D63" s="41" t="s">
        <v>226</v>
      </c>
      <c r="E63" s="85">
        <v>1500</v>
      </c>
      <c r="F63" s="85">
        <v>1500</v>
      </c>
      <c r="G63" s="85">
        <v>1500</v>
      </c>
      <c r="H63" s="85"/>
      <c r="I63" s="85"/>
      <c r="J63" s="85"/>
      <c r="K63" s="86"/>
      <c r="L63" s="85"/>
      <c r="M63" s="85"/>
      <c r="N63" s="85"/>
      <c r="O63" s="85"/>
      <c r="P63" s="85"/>
      <c r="Q63" s="87"/>
      <c r="R63" s="85"/>
    </row>
    <row r="64" spans="1:18" s="6" customFormat="1" ht="12.75">
      <c r="A64" s="83"/>
      <c r="B64" s="84"/>
      <c r="C64" s="84" t="s">
        <v>192</v>
      </c>
      <c r="D64" s="41" t="s">
        <v>193</v>
      </c>
      <c r="E64" s="85">
        <v>70600</v>
      </c>
      <c r="F64" s="85">
        <v>70600</v>
      </c>
      <c r="G64" s="85"/>
      <c r="H64" s="85">
        <v>70600</v>
      </c>
      <c r="I64" s="85"/>
      <c r="J64" s="85"/>
      <c r="K64" s="86"/>
      <c r="L64" s="85"/>
      <c r="M64" s="85"/>
      <c r="N64" s="85"/>
      <c r="O64" s="85"/>
      <c r="P64" s="85"/>
      <c r="Q64" s="87"/>
      <c r="R64" s="85"/>
    </row>
    <row r="65" spans="1:18" s="6" customFormat="1" ht="12.75">
      <c r="A65" s="83"/>
      <c r="B65" s="84"/>
      <c r="C65" s="84" t="s">
        <v>207</v>
      </c>
      <c r="D65" s="41" t="s">
        <v>227</v>
      </c>
      <c r="E65" s="85">
        <v>19000</v>
      </c>
      <c r="F65" s="85">
        <v>19000</v>
      </c>
      <c r="G65" s="85"/>
      <c r="H65" s="85">
        <v>19000</v>
      </c>
      <c r="I65" s="85"/>
      <c r="J65" s="85"/>
      <c r="K65" s="86"/>
      <c r="L65" s="85"/>
      <c r="M65" s="85"/>
      <c r="N65" s="85"/>
      <c r="O65" s="85"/>
      <c r="P65" s="85"/>
      <c r="Q65" s="87"/>
      <c r="R65" s="85"/>
    </row>
    <row r="66" spans="1:18" s="6" customFormat="1" ht="12.75">
      <c r="A66" s="83"/>
      <c r="B66" s="84"/>
      <c r="C66" s="84" t="s">
        <v>198</v>
      </c>
      <c r="D66" s="41" t="s">
        <v>199</v>
      </c>
      <c r="E66" s="85">
        <v>3000</v>
      </c>
      <c r="F66" s="85">
        <v>3000</v>
      </c>
      <c r="G66" s="85"/>
      <c r="H66" s="85">
        <v>3000</v>
      </c>
      <c r="I66" s="85"/>
      <c r="J66" s="85"/>
      <c r="K66" s="86"/>
      <c r="L66" s="85"/>
      <c r="M66" s="85"/>
      <c r="N66" s="85"/>
      <c r="O66" s="85"/>
      <c r="P66" s="85"/>
      <c r="Q66" s="87"/>
      <c r="R66" s="85"/>
    </row>
    <row r="67" spans="1:18" s="6" customFormat="1" ht="12.75">
      <c r="A67" s="83"/>
      <c r="B67" s="84"/>
      <c r="C67" s="84" t="s">
        <v>228</v>
      </c>
      <c r="D67" s="41" t="s">
        <v>229</v>
      </c>
      <c r="E67" s="85">
        <v>1000</v>
      </c>
      <c r="F67" s="85">
        <v>1000</v>
      </c>
      <c r="G67" s="85"/>
      <c r="H67" s="85">
        <v>1000</v>
      </c>
      <c r="I67" s="85"/>
      <c r="J67" s="85"/>
      <c r="K67" s="86"/>
      <c r="L67" s="85"/>
      <c r="M67" s="85"/>
      <c r="N67" s="85"/>
      <c r="O67" s="85"/>
      <c r="P67" s="85"/>
      <c r="Q67" s="87"/>
      <c r="R67" s="85"/>
    </row>
    <row r="68" spans="1:18" s="6" customFormat="1" ht="12.75">
      <c r="A68" s="83"/>
      <c r="B68" s="84"/>
      <c r="C68" s="84" t="s">
        <v>194</v>
      </c>
      <c r="D68" s="41" t="s">
        <v>195</v>
      </c>
      <c r="E68" s="85">
        <v>98000</v>
      </c>
      <c r="F68" s="85">
        <v>98000</v>
      </c>
      <c r="G68" s="85"/>
      <c r="H68" s="85">
        <v>98000</v>
      </c>
      <c r="I68" s="85"/>
      <c r="J68" s="85"/>
      <c r="K68" s="86"/>
      <c r="L68" s="85"/>
      <c r="M68" s="85"/>
      <c r="N68" s="85"/>
      <c r="O68" s="85"/>
      <c r="P68" s="85"/>
      <c r="Q68" s="87"/>
      <c r="R68" s="85"/>
    </row>
    <row r="69" spans="1:18" s="6" customFormat="1" ht="12.75">
      <c r="A69" s="83"/>
      <c r="B69" s="84"/>
      <c r="C69" s="84" t="s">
        <v>230</v>
      </c>
      <c r="D69" s="41" t="s">
        <v>231</v>
      </c>
      <c r="E69" s="85">
        <v>1500</v>
      </c>
      <c r="F69" s="85">
        <v>1500</v>
      </c>
      <c r="G69" s="85"/>
      <c r="H69" s="85">
        <v>1500</v>
      </c>
      <c r="I69" s="85"/>
      <c r="J69" s="85"/>
      <c r="K69" s="86"/>
      <c r="L69" s="85"/>
      <c r="M69" s="85"/>
      <c r="N69" s="85"/>
      <c r="O69" s="85"/>
      <c r="P69" s="85"/>
      <c r="Q69" s="87"/>
      <c r="R69" s="85"/>
    </row>
    <row r="70" spans="1:18" s="6" customFormat="1" ht="29.25" customHeight="1">
      <c r="A70" s="83"/>
      <c r="B70" s="84"/>
      <c r="C70" s="84" t="s">
        <v>232</v>
      </c>
      <c r="D70" s="41" t="s">
        <v>233</v>
      </c>
      <c r="E70" s="85">
        <v>8000</v>
      </c>
      <c r="F70" s="85">
        <v>8000</v>
      </c>
      <c r="G70" s="85"/>
      <c r="H70" s="85">
        <v>8000</v>
      </c>
      <c r="I70" s="85"/>
      <c r="J70" s="85"/>
      <c r="K70" s="86"/>
      <c r="L70" s="85"/>
      <c r="M70" s="85"/>
      <c r="N70" s="85"/>
      <c r="O70" s="85"/>
      <c r="P70" s="85"/>
      <c r="Q70" s="87"/>
      <c r="R70" s="85"/>
    </row>
    <row r="71" spans="1:18" s="6" customFormat="1" ht="27" customHeight="1">
      <c r="A71" s="83"/>
      <c r="B71" s="84"/>
      <c r="C71" s="84" t="s">
        <v>234</v>
      </c>
      <c r="D71" s="41" t="s">
        <v>235</v>
      </c>
      <c r="E71" s="85">
        <v>10000</v>
      </c>
      <c r="F71" s="85">
        <v>10000</v>
      </c>
      <c r="G71" s="85"/>
      <c r="H71" s="85">
        <v>10000</v>
      </c>
      <c r="I71" s="85"/>
      <c r="J71" s="85"/>
      <c r="K71" s="86"/>
      <c r="L71" s="85"/>
      <c r="M71" s="85"/>
      <c r="N71" s="85"/>
      <c r="O71" s="85"/>
      <c r="P71" s="85"/>
      <c r="Q71" s="87"/>
      <c r="R71" s="85"/>
    </row>
    <row r="72" spans="1:18" s="6" customFormat="1" ht="12.75">
      <c r="A72" s="83"/>
      <c r="B72" s="84"/>
      <c r="C72" s="84" t="s">
        <v>236</v>
      </c>
      <c r="D72" s="41" t="s">
        <v>237</v>
      </c>
      <c r="E72" s="85">
        <v>6000</v>
      </c>
      <c r="F72" s="85">
        <v>6000</v>
      </c>
      <c r="G72" s="85"/>
      <c r="H72" s="85">
        <v>6000</v>
      </c>
      <c r="I72" s="85"/>
      <c r="J72" s="85"/>
      <c r="K72" s="86"/>
      <c r="L72" s="85"/>
      <c r="M72" s="85"/>
      <c r="N72" s="85"/>
      <c r="O72" s="85"/>
      <c r="P72" s="85"/>
      <c r="Q72" s="87"/>
      <c r="R72" s="85"/>
    </row>
    <row r="73" spans="1:18" s="6" customFormat="1" ht="12.75">
      <c r="A73" s="83"/>
      <c r="B73" s="84"/>
      <c r="C73" s="84" t="s">
        <v>196</v>
      </c>
      <c r="D73" s="41" t="s">
        <v>197</v>
      </c>
      <c r="E73" s="85">
        <v>20253.54</v>
      </c>
      <c r="F73" s="85">
        <v>20253.54</v>
      </c>
      <c r="G73" s="85"/>
      <c r="H73" s="85">
        <v>20253.54</v>
      </c>
      <c r="I73" s="85"/>
      <c r="J73" s="85"/>
      <c r="K73" s="86"/>
      <c r="L73" s="85"/>
      <c r="M73" s="85"/>
      <c r="N73" s="85"/>
      <c r="O73" s="85"/>
      <c r="P73" s="85"/>
      <c r="Q73" s="87"/>
      <c r="R73" s="85"/>
    </row>
    <row r="74" spans="1:18" s="6" customFormat="1" ht="25.5">
      <c r="A74" s="83"/>
      <c r="B74" s="84"/>
      <c r="C74" s="84" t="s">
        <v>238</v>
      </c>
      <c r="D74" s="41" t="s">
        <v>239</v>
      </c>
      <c r="E74" s="85">
        <v>37000</v>
      </c>
      <c r="F74" s="85">
        <v>37000</v>
      </c>
      <c r="G74" s="85"/>
      <c r="H74" s="85">
        <v>37000</v>
      </c>
      <c r="I74" s="85"/>
      <c r="J74" s="85"/>
      <c r="K74" s="86"/>
      <c r="L74" s="85"/>
      <c r="M74" s="85"/>
      <c r="N74" s="85"/>
      <c r="O74" s="85"/>
      <c r="P74" s="85"/>
      <c r="Q74" s="87"/>
      <c r="R74" s="85"/>
    </row>
    <row r="75" spans="1:18" s="6" customFormat="1" ht="12.75">
      <c r="A75" s="83"/>
      <c r="B75" s="84"/>
      <c r="C75" s="84" t="s">
        <v>240</v>
      </c>
      <c r="D75" s="41" t="s">
        <v>69</v>
      </c>
      <c r="E75" s="85">
        <v>21000</v>
      </c>
      <c r="F75" s="85">
        <v>21000</v>
      </c>
      <c r="G75" s="85"/>
      <c r="H75" s="85">
        <v>21000</v>
      </c>
      <c r="I75" s="85"/>
      <c r="J75" s="85"/>
      <c r="K75" s="86"/>
      <c r="L75" s="85"/>
      <c r="M75" s="85"/>
      <c r="N75" s="85"/>
      <c r="O75" s="85"/>
      <c r="P75" s="85"/>
      <c r="Q75" s="87"/>
      <c r="R75" s="85"/>
    </row>
    <row r="76" spans="1:18" s="6" customFormat="1" ht="12.75">
      <c r="A76" s="124"/>
      <c r="B76" s="57"/>
      <c r="C76" s="460" t="s">
        <v>267</v>
      </c>
      <c r="D76" s="461" t="s">
        <v>38</v>
      </c>
      <c r="E76" s="116">
        <v>1500</v>
      </c>
      <c r="F76" s="116">
        <v>1500</v>
      </c>
      <c r="G76" s="116"/>
      <c r="H76" s="116">
        <v>1500</v>
      </c>
      <c r="I76" s="116"/>
      <c r="J76" s="116"/>
      <c r="K76" s="117"/>
      <c r="L76" s="116"/>
      <c r="M76" s="116"/>
      <c r="N76" s="116"/>
      <c r="O76" s="116"/>
      <c r="P76" s="116"/>
      <c r="Q76" s="118"/>
      <c r="R76" s="116"/>
    </row>
    <row r="77" spans="1:18" s="6" customFormat="1" ht="25.5" customHeight="1">
      <c r="A77" s="124"/>
      <c r="B77" s="57"/>
      <c r="C77" s="57" t="s">
        <v>220</v>
      </c>
      <c r="D77" s="52" t="s">
        <v>221</v>
      </c>
      <c r="E77" s="116">
        <v>3000</v>
      </c>
      <c r="F77" s="116">
        <v>3000</v>
      </c>
      <c r="G77" s="116"/>
      <c r="H77" s="116">
        <v>3000</v>
      </c>
      <c r="I77" s="116"/>
      <c r="J77" s="116"/>
      <c r="K77" s="117"/>
      <c r="L77" s="116"/>
      <c r="M77" s="116"/>
      <c r="N77" s="116"/>
      <c r="O77" s="116"/>
      <c r="P77" s="116"/>
      <c r="Q77" s="118"/>
      <c r="R77" s="116"/>
    </row>
    <row r="78" spans="1:18" s="6" customFormat="1" ht="16.5" customHeight="1">
      <c r="A78" s="489"/>
      <c r="B78" s="92" t="s">
        <v>596</v>
      </c>
      <c r="C78" s="92"/>
      <c r="D78" s="50" t="s">
        <v>597</v>
      </c>
      <c r="E78" s="95">
        <f>SUM(E79:E83)</f>
        <v>23345</v>
      </c>
      <c r="F78" s="95">
        <f aca="true" t="shared" si="16" ref="F78:L78">SUM(F79:F83)</f>
        <v>23345</v>
      </c>
      <c r="G78" s="95">
        <f t="shared" si="16"/>
        <v>8539.2</v>
      </c>
      <c r="H78" s="95">
        <f t="shared" si="16"/>
        <v>800</v>
      </c>
      <c r="I78" s="95">
        <f t="shared" si="16"/>
        <v>0</v>
      </c>
      <c r="J78" s="95">
        <f t="shared" si="16"/>
        <v>14005.8</v>
      </c>
      <c r="K78" s="95">
        <f t="shared" si="16"/>
        <v>0</v>
      </c>
      <c r="L78" s="95">
        <f t="shared" si="16"/>
        <v>0</v>
      </c>
      <c r="M78" s="95">
        <f>SUM(M79:M118)</f>
        <v>0</v>
      </c>
      <c r="N78" s="95">
        <f>SUM(N79:N118)</f>
        <v>156900</v>
      </c>
      <c r="O78" s="95">
        <f>SUM(O79:O118)</f>
        <v>0</v>
      </c>
      <c r="P78" s="104"/>
      <c r="Q78" s="106"/>
      <c r="R78" s="104"/>
    </row>
    <row r="79" spans="1:18" s="6" customFormat="1" ht="16.5" customHeight="1">
      <c r="A79" s="489"/>
      <c r="B79" s="84"/>
      <c r="C79" s="84" t="s">
        <v>222</v>
      </c>
      <c r="D79" s="41" t="s">
        <v>223</v>
      </c>
      <c r="E79" s="85">
        <v>14005.8</v>
      </c>
      <c r="F79" s="85">
        <v>14005.8</v>
      </c>
      <c r="G79" s="85"/>
      <c r="H79" s="85"/>
      <c r="I79" s="85"/>
      <c r="J79" s="85">
        <v>14005.8</v>
      </c>
      <c r="K79" s="86"/>
      <c r="L79" s="85"/>
      <c r="M79" s="85"/>
      <c r="N79" s="85"/>
      <c r="O79" s="85"/>
      <c r="P79" s="104"/>
      <c r="Q79" s="106"/>
      <c r="R79" s="104"/>
    </row>
    <row r="80" spans="1:18" s="6" customFormat="1" ht="17.25" customHeight="1">
      <c r="A80" s="489"/>
      <c r="B80" s="84"/>
      <c r="C80" s="462" t="s">
        <v>186</v>
      </c>
      <c r="D80" s="41" t="s">
        <v>213</v>
      </c>
      <c r="E80" s="85">
        <v>2906.65</v>
      </c>
      <c r="F80" s="85">
        <v>2906.65</v>
      </c>
      <c r="G80" s="85">
        <v>2906.65</v>
      </c>
      <c r="H80" s="85"/>
      <c r="I80" s="85"/>
      <c r="J80" s="85"/>
      <c r="K80" s="86"/>
      <c r="L80" s="85"/>
      <c r="M80" s="85"/>
      <c r="N80" s="85"/>
      <c r="O80" s="85"/>
      <c r="P80" s="104"/>
      <c r="Q80" s="106"/>
      <c r="R80" s="104"/>
    </row>
    <row r="81" spans="1:18" s="6" customFormat="1" ht="15.75" customHeight="1">
      <c r="A81" s="489"/>
      <c r="B81" s="84"/>
      <c r="C81" s="462" t="s">
        <v>188</v>
      </c>
      <c r="D81" s="41" t="s">
        <v>214</v>
      </c>
      <c r="E81" s="85">
        <v>469.63</v>
      </c>
      <c r="F81" s="85">
        <v>469.63</v>
      </c>
      <c r="G81" s="85">
        <v>469.63</v>
      </c>
      <c r="H81" s="85"/>
      <c r="I81" s="85"/>
      <c r="J81" s="85"/>
      <c r="K81" s="86"/>
      <c r="L81" s="85"/>
      <c r="M81" s="85"/>
      <c r="N81" s="85"/>
      <c r="O81" s="85"/>
      <c r="P81" s="104"/>
      <c r="Q81" s="106"/>
      <c r="R81" s="104"/>
    </row>
    <row r="82" spans="1:18" s="6" customFormat="1" ht="15" customHeight="1">
      <c r="A82" s="489"/>
      <c r="B82" s="84"/>
      <c r="C82" s="462" t="s">
        <v>190</v>
      </c>
      <c r="D82" s="41" t="s">
        <v>226</v>
      </c>
      <c r="E82" s="85">
        <v>5162.92</v>
      </c>
      <c r="F82" s="85">
        <v>5162.92</v>
      </c>
      <c r="G82" s="85">
        <v>5162.92</v>
      </c>
      <c r="H82" s="85"/>
      <c r="I82" s="85"/>
      <c r="J82" s="85"/>
      <c r="K82" s="86"/>
      <c r="L82" s="85"/>
      <c r="M82" s="85"/>
      <c r="N82" s="85"/>
      <c r="O82" s="85"/>
      <c r="P82" s="104"/>
      <c r="Q82" s="106"/>
      <c r="R82" s="104"/>
    </row>
    <row r="83" spans="1:18" s="6" customFormat="1" ht="15" customHeight="1" thickBot="1">
      <c r="A83" s="489"/>
      <c r="B83" s="103"/>
      <c r="C83" s="490" t="s">
        <v>192</v>
      </c>
      <c r="D83" s="41" t="s">
        <v>193</v>
      </c>
      <c r="E83" s="104">
        <v>800</v>
      </c>
      <c r="F83" s="104">
        <v>800</v>
      </c>
      <c r="G83" s="104"/>
      <c r="H83" s="104">
        <v>800</v>
      </c>
      <c r="I83" s="104"/>
      <c r="J83" s="104"/>
      <c r="K83" s="105"/>
      <c r="L83" s="104"/>
      <c r="M83" s="104"/>
      <c r="N83" s="104"/>
      <c r="O83" s="104"/>
      <c r="P83" s="104"/>
      <c r="Q83" s="106"/>
      <c r="R83" s="104"/>
    </row>
    <row r="84" spans="1:19" s="82" customFormat="1" ht="39" thickBot="1">
      <c r="A84" s="108" t="s">
        <v>55</v>
      </c>
      <c r="B84" s="456"/>
      <c r="C84" s="457"/>
      <c r="D84" s="458" t="s">
        <v>241</v>
      </c>
      <c r="E84" s="459">
        <f>SUM(E85,E88,E97)</f>
        <v>22494.000000000004</v>
      </c>
      <c r="F84" s="459">
        <f aca="true" t="shared" si="17" ref="F84:O84">SUM(F85,F88,F97)</f>
        <v>22494.000000000004</v>
      </c>
      <c r="G84" s="459">
        <f t="shared" si="17"/>
        <v>4548.9400000000005</v>
      </c>
      <c r="H84" s="459">
        <f t="shared" si="17"/>
        <v>9245.060000000001</v>
      </c>
      <c r="I84" s="459">
        <f t="shared" si="17"/>
        <v>0</v>
      </c>
      <c r="J84" s="459">
        <f t="shared" si="17"/>
        <v>8700</v>
      </c>
      <c r="K84" s="459">
        <f t="shared" si="17"/>
        <v>0</v>
      </c>
      <c r="L84" s="459">
        <f t="shared" si="17"/>
        <v>0</v>
      </c>
      <c r="M84" s="459">
        <f t="shared" si="17"/>
        <v>0</v>
      </c>
      <c r="N84" s="459">
        <f t="shared" si="17"/>
        <v>0</v>
      </c>
      <c r="O84" s="459">
        <f t="shared" si="17"/>
        <v>0</v>
      </c>
      <c r="P84" s="459">
        <f>SUM(P85)</f>
        <v>0</v>
      </c>
      <c r="Q84" s="459">
        <f>SUM(Q85)</f>
        <v>0</v>
      </c>
      <c r="R84" s="459">
        <f>SUM(R85)</f>
        <v>0</v>
      </c>
      <c r="S84" s="455">
        <f>SUM(S85)</f>
        <v>0</v>
      </c>
    </row>
    <row r="85" spans="1:18" s="6" customFormat="1" ht="25.5">
      <c r="A85" s="113"/>
      <c r="B85" s="92" t="s">
        <v>57</v>
      </c>
      <c r="C85" s="92"/>
      <c r="D85" s="50" t="s">
        <v>242</v>
      </c>
      <c r="E85" s="95">
        <f aca="true" t="shared" si="18" ref="E85:R85">SUM(E86:E87)</f>
        <v>900</v>
      </c>
      <c r="F85" s="95">
        <f t="shared" si="18"/>
        <v>900</v>
      </c>
      <c r="G85" s="95">
        <f t="shared" si="18"/>
        <v>0</v>
      </c>
      <c r="H85" s="95">
        <f t="shared" si="18"/>
        <v>900</v>
      </c>
      <c r="I85" s="95">
        <f t="shared" si="18"/>
        <v>0</v>
      </c>
      <c r="J85" s="95">
        <f t="shared" si="18"/>
        <v>0</v>
      </c>
      <c r="K85" s="98">
        <f t="shared" si="18"/>
        <v>0</v>
      </c>
      <c r="L85" s="95">
        <f t="shared" si="18"/>
        <v>0</v>
      </c>
      <c r="M85" s="95">
        <f t="shared" si="18"/>
        <v>0</v>
      </c>
      <c r="N85" s="95">
        <f t="shared" si="18"/>
        <v>0</v>
      </c>
      <c r="O85" s="95">
        <f t="shared" si="18"/>
        <v>0</v>
      </c>
      <c r="P85" s="95">
        <f t="shared" si="18"/>
        <v>0</v>
      </c>
      <c r="Q85" s="93">
        <f t="shared" si="18"/>
        <v>0</v>
      </c>
      <c r="R85" s="95">
        <f t="shared" si="18"/>
        <v>0</v>
      </c>
    </row>
    <row r="86" spans="1:18" s="6" customFormat="1" ht="12.75">
      <c r="A86" s="83"/>
      <c r="B86" s="84"/>
      <c r="C86" s="84" t="s">
        <v>192</v>
      </c>
      <c r="D86" s="41" t="s">
        <v>193</v>
      </c>
      <c r="E86" s="85">
        <v>100</v>
      </c>
      <c r="F86" s="85">
        <v>100</v>
      </c>
      <c r="G86" s="85"/>
      <c r="H86" s="85">
        <v>100</v>
      </c>
      <c r="I86" s="85"/>
      <c r="J86" s="85"/>
      <c r="K86" s="86"/>
      <c r="L86" s="85"/>
      <c r="M86" s="85"/>
      <c r="N86" s="85"/>
      <c r="O86" s="85"/>
      <c r="P86" s="85"/>
      <c r="Q86" s="87"/>
      <c r="R86" s="85"/>
    </row>
    <row r="87" spans="1:18" s="30" customFormat="1" ht="12.75">
      <c r="A87" s="124"/>
      <c r="B87" s="57"/>
      <c r="C87" s="57" t="s">
        <v>194</v>
      </c>
      <c r="D87" s="52" t="s">
        <v>195</v>
      </c>
      <c r="E87" s="116">
        <v>800</v>
      </c>
      <c r="F87" s="116">
        <v>800</v>
      </c>
      <c r="G87" s="116"/>
      <c r="H87" s="116">
        <v>800</v>
      </c>
      <c r="I87" s="116"/>
      <c r="J87" s="116"/>
      <c r="K87" s="117"/>
      <c r="L87" s="116"/>
      <c r="M87" s="116"/>
      <c r="N87" s="116"/>
      <c r="O87" s="116"/>
      <c r="P87" s="116"/>
      <c r="Q87" s="118"/>
      <c r="R87" s="116"/>
    </row>
    <row r="88" spans="1:18" s="30" customFormat="1" ht="12.75">
      <c r="A88" s="102"/>
      <c r="B88" s="92" t="s">
        <v>648</v>
      </c>
      <c r="C88" s="92"/>
      <c r="D88" s="50" t="s">
        <v>663</v>
      </c>
      <c r="E88" s="95">
        <f>SUM(E89:E95)</f>
        <v>5065</v>
      </c>
      <c r="F88" s="95">
        <f aca="true" t="shared" si="19" ref="F88:N88">SUM(F89:F95)</f>
        <v>5065</v>
      </c>
      <c r="G88" s="95">
        <f t="shared" si="19"/>
        <v>2036.97</v>
      </c>
      <c r="H88" s="95">
        <f t="shared" si="19"/>
        <v>3028.03</v>
      </c>
      <c r="I88" s="95">
        <f t="shared" si="19"/>
        <v>0</v>
      </c>
      <c r="J88" s="95">
        <f t="shared" si="19"/>
        <v>0</v>
      </c>
      <c r="K88" s="95">
        <f t="shared" si="19"/>
        <v>0</v>
      </c>
      <c r="L88" s="95">
        <f t="shared" si="19"/>
        <v>0</v>
      </c>
      <c r="M88" s="95">
        <f t="shared" si="19"/>
        <v>0</v>
      </c>
      <c r="N88" s="95">
        <f t="shared" si="19"/>
        <v>0</v>
      </c>
      <c r="O88" s="104"/>
      <c r="P88" s="104"/>
      <c r="Q88" s="106"/>
      <c r="R88" s="104"/>
    </row>
    <row r="89" spans="1:18" s="30" customFormat="1" ht="12.75">
      <c r="A89" s="102"/>
      <c r="B89" s="84"/>
      <c r="C89" s="462" t="s">
        <v>218</v>
      </c>
      <c r="D89" s="463" t="s">
        <v>219</v>
      </c>
      <c r="E89" s="85">
        <v>0</v>
      </c>
      <c r="F89" s="85">
        <v>0</v>
      </c>
      <c r="G89" s="85"/>
      <c r="H89" s="85"/>
      <c r="I89" s="85"/>
      <c r="J89" s="85">
        <v>0</v>
      </c>
      <c r="K89" s="86"/>
      <c r="L89" s="85"/>
      <c r="M89" s="85"/>
      <c r="N89" s="85"/>
      <c r="O89" s="104"/>
      <c r="P89" s="104"/>
      <c r="Q89" s="106"/>
      <c r="R89" s="104"/>
    </row>
    <row r="90" spans="1:18" s="30" customFormat="1" ht="12.75">
      <c r="A90" s="102"/>
      <c r="B90" s="84"/>
      <c r="C90" s="462" t="s">
        <v>186</v>
      </c>
      <c r="D90" s="41" t="s">
        <v>213</v>
      </c>
      <c r="E90" s="85">
        <v>198.46</v>
      </c>
      <c r="F90" s="85">
        <v>198.46</v>
      </c>
      <c r="G90" s="85">
        <v>198.46</v>
      </c>
      <c r="H90" s="85"/>
      <c r="I90" s="85"/>
      <c r="J90" s="85"/>
      <c r="K90" s="86"/>
      <c r="L90" s="85"/>
      <c r="M90" s="85"/>
      <c r="N90" s="85"/>
      <c r="O90" s="104"/>
      <c r="P90" s="104"/>
      <c r="Q90" s="106"/>
      <c r="R90" s="104"/>
    </row>
    <row r="91" spans="1:18" s="30" customFormat="1" ht="12.75">
      <c r="A91" s="102"/>
      <c r="B91" s="84"/>
      <c r="C91" s="462" t="s">
        <v>188</v>
      </c>
      <c r="D91" s="41" t="s">
        <v>214</v>
      </c>
      <c r="E91" s="85">
        <v>32.01</v>
      </c>
      <c r="F91" s="85">
        <v>32.01</v>
      </c>
      <c r="G91" s="85">
        <v>32.01</v>
      </c>
      <c r="H91" s="85"/>
      <c r="I91" s="85"/>
      <c r="J91" s="85"/>
      <c r="K91" s="86"/>
      <c r="L91" s="85"/>
      <c r="M91" s="85"/>
      <c r="N91" s="85"/>
      <c r="O91" s="104"/>
      <c r="P91" s="104"/>
      <c r="Q91" s="106"/>
      <c r="R91" s="104"/>
    </row>
    <row r="92" spans="1:18" s="30" customFormat="1" ht="12.75">
      <c r="A92" s="102"/>
      <c r="B92" s="84"/>
      <c r="C92" s="462" t="s">
        <v>190</v>
      </c>
      <c r="D92" s="41" t="s">
        <v>226</v>
      </c>
      <c r="E92" s="85">
        <v>1806.5</v>
      </c>
      <c r="F92" s="85">
        <v>1806.5</v>
      </c>
      <c r="G92" s="85">
        <v>1806.5</v>
      </c>
      <c r="H92" s="85"/>
      <c r="I92" s="85"/>
      <c r="J92" s="85"/>
      <c r="K92" s="86"/>
      <c r="L92" s="85"/>
      <c r="M92" s="85"/>
      <c r="N92" s="85"/>
      <c r="O92" s="104"/>
      <c r="P92" s="104"/>
      <c r="Q92" s="106"/>
      <c r="R92" s="104"/>
    </row>
    <row r="93" spans="1:18" s="30" customFormat="1" ht="12.75">
      <c r="A93" s="102"/>
      <c r="B93" s="103"/>
      <c r="C93" s="490" t="s">
        <v>192</v>
      </c>
      <c r="D93" s="41" t="s">
        <v>193</v>
      </c>
      <c r="E93" s="104">
        <v>2128.03</v>
      </c>
      <c r="F93" s="104">
        <v>2128.03</v>
      </c>
      <c r="G93" s="104"/>
      <c r="H93" s="104">
        <v>2128.03</v>
      </c>
      <c r="I93" s="104"/>
      <c r="J93" s="104"/>
      <c r="K93" s="105"/>
      <c r="L93" s="104"/>
      <c r="M93" s="104"/>
      <c r="N93" s="104"/>
      <c r="O93" s="104"/>
      <c r="P93" s="104"/>
      <c r="Q93" s="106"/>
      <c r="R93" s="104"/>
    </row>
    <row r="94" spans="1:18" s="30" customFormat="1" ht="12.75">
      <c r="A94" s="102"/>
      <c r="B94" s="103"/>
      <c r="C94" s="84" t="s">
        <v>194</v>
      </c>
      <c r="D94" s="41" t="s">
        <v>195</v>
      </c>
      <c r="E94" s="104">
        <v>600</v>
      </c>
      <c r="F94" s="104">
        <v>600</v>
      </c>
      <c r="G94" s="104"/>
      <c r="H94" s="104">
        <v>600</v>
      </c>
      <c r="I94" s="104"/>
      <c r="J94" s="104"/>
      <c r="K94" s="105"/>
      <c r="L94" s="104"/>
      <c r="M94" s="104"/>
      <c r="N94" s="104"/>
      <c r="O94" s="104"/>
      <c r="P94" s="104"/>
      <c r="Q94" s="106"/>
      <c r="R94" s="104"/>
    </row>
    <row r="95" spans="1:18" s="30" customFormat="1" ht="12.75">
      <c r="A95" s="102"/>
      <c r="B95" s="103"/>
      <c r="C95" s="84" t="s">
        <v>236</v>
      </c>
      <c r="D95" s="41" t="s">
        <v>237</v>
      </c>
      <c r="E95" s="104">
        <v>300</v>
      </c>
      <c r="F95" s="104">
        <v>300</v>
      </c>
      <c r="G95" s="104"/>
      <c r="H95" s="104">
        <v>300</v>
      </c>
      <c r="I95" s="104"/>
      <c r="J95" s="104"/>
      <c r="K95" s="105"/>
      <c r="L95" s="104"/>
      <c r="M95" s="104"/>
      <c r="N95" s="104"/>
      <c r="O95" s="104"/>
      <c r="P95" s="104"/>
      <c r="Q95" s="106"/>
      <c r="R95" s="104"/>
    </row>
    <row r="96" spans="1:18" s="30" customFormat="1" ht="12.75">
      <c r="A96" s="102"/>
      <c r="B96" s="103"/>
      <c r="C96" s="103"/>
      <c r="D96" s="530"/>
      <c r="E96" s="104"/>
      <c r="F96" s="104"/>
      <c r="G96" s="104"/>
      <c r="H96" s="104"/>
      <c r="I96" s="104"/>
      <c r="J96" s="104"/>
      <c r="K96" s="105"/>
      <c r="L96" s="104"/>
      <c r="M96" s="104"/>
      <c r="N96" s="104"/>
      <c r="O96" s="104"/>
      <c r="P96" s="104"/>
      <c r="Q96" s="106"/>
      <c r="R96" s="104"/>
    </row>
    <row r="97" spans="1:18" s="30" customFormat="1" ht="12.75">
      <c r="A97" s="102"/>
      <c r="B97" s="92" t="s">
        <v>638</v>
      </c>
      <c r="C97" s="92"/>
      <c r="D97" s="50" t="s">
        <v>640</v>
      </c>
      <c r="E97" s="95">
        <f>SUM(E98:E104)</f>
        <v>16529.000000000004</v>
      </c>
      <c r="F97" s="95">
        <f aca="true" t="shared" si="20" ref="F97:N97">SUM(F98:F104)</f>
        <v>16529.000000000004</v>
      </c>
      <c r="G97" s="95">
        <f t="shared" si="20"/>
        <v>2511.9700000000003</v>
      </c>
      <c r="H97" s="95">
        <f t="shared" si="20"/>
        <v>5317.030000000001</v>
      </c>
      <c r="I97" s="95">
        <f t="shared" si="20"/>
        <v>0</v>
      </c>
      <c r="J97" s="95">
        <f t="shared" si="20"/>
        <v>8700</v>
      </c>
      <c r="K97" s="95">
        <f t="shared" si="20"/>
        <v>0</v>
      </c>
      <c r="L97" s="95">
        <f t="shared" si="20"/>
        <v>0</v>
      </c>
      <c r="M97" s="95">
        <f t="shared" si="20"/>
        <v>0</v>
      </c>
      <c r="N97" s="95">
        <f t="shared" si="20"/>
        <v>0</v>
      </c>
      <c r="O97" s="104"/>
      <c r="P97" s="104"/>
      <c r="Q97" s="106"/>
      <c r="R97" s="104"/>
    </row>
    <row r="98" spans="1:18" s="30" customFormat="1" ht="12.75">
      <c r="A98" s="102"/>
      <c r="B98" s="84"/>
      <c r="C98" s="462" t="s">
        <v>218</v>
      </c>
      <c r="D98" s="463" t="s">
        <v>219</v>
      </c>
      <c r="E98" s="85">
        <v>8700</v>
      </c>
      <c r="F98" s="85">
        <v>8700</v>
      </c>
      <c r="G98" s="85"/>
      <c r="H98" s="85"/>
      <c r="I98" s="85"/>
      <c r="J98" s="85">
        <v>8700</v>
      </c>
      <c r="K98" s="86"/>
      <c r="L98" s="85"/>
      <c r="M98" s="85"/>
      <c r="N98" s="85"/>
      <c r="O98" s="104"/>
      <c r="P98" s="104"/>
      <c r="Q98" s="106"/>
      <c r="R98" s="104"/>
    </row>
    <row r="99" spans="1:18" s="30" customFormat="1" ht="12.75">
      <c r="A99" s="102"/>
      <c r="B99" s="84"/>
      <c r="C99" s="462" t="s">
        <v>186</v>
      </c>
      <c r="D99" s="41" t="s">
        <v>213</v>
      </c>
      <c r="E99" s="85">
        <v>283.45</v>
      </c>
      <c r="F99" s="85">
        <v>283.45</v>
      </c>
      <c r="G99" s="85">
        <v>283.45</v>
      </c>
      <c r="H99" s="85"/>
      <c r="I99" s="85"/>
      <c r="J99" s="85"/>
      <c r="K99" s="86"/>
      <c r="L99" s="85"/>
      <c r="M99" s="85"/>
      <c r="N99" s="85"/>
      <c r="O99" s="104"/>
      <c r="P99" s="104"/>
      <c r="Q99" s="106"/>
      <c r="R99" s="104"/>
    </row>
    <row r="100" spans="1:18" s="30" customFormat="1" ht="12.75">
      <c r="A100" s="102"/>
      <c r="B100" s="84"/>
      <c r="C100" s="462" t="s">
        <v>188</v>
      </c>
      <c r="D100" s="41" t="s">
        <v>214</v>
      </c>
      <c r="E100" s="85">
        <v>45.62</v>
      </c>
      <c r="F100" s="85">
        <v>45.62</v>
      </c>
      <c r="G100" s="85">
        <v>45.62</v>
      </c>
      <c r="H100" s="85"/>
      <c r="I100" s="85"/>
      <c r="J100" s="85"/>
      <c r="K100" s="86"/>
      <c r="L100" s="85"/>
      <c r="M100" s="85"/>
      <c r="N100" s="85"/>
      <c r="O100" s="104"/>
      <c r="P100" s="104"/>
      <c r="Q100" s="106"/>
      <c r="R100" s="104"/>
    </row>
    <row r="101" spans="1:18" s="30" customFormat="1" ht="12.75">
      <c r="A101" s="102"/>
      <c r="B101" s="84"/>
      <c r="C101" s="462" t="s">
        <v>190</v>
      </c>
      <c r="D101" s="41" t="s">
        <v>226</v>
      </c>
      <c r="E101" s="85">
        <v>2182.9</v>
      </c>
      <c r="F101" s="85">
        <v>2182.9</v>
      </c>
      <c r="G101" s="85">
        <v>2182.9</v>
      </c>
      <c r="H101" s="85"/>
      <c r="I101" s="85"/>
      <c r="J101" s="85"/>
      <c r="K101" s="86"/>
      <c r="L101" s="85"/>
      <c r="M101" s="85"/>
      <c r="N101" s="85"/>
      <c r="O101" s="104"/>
      <c r="P101" s="104"/>
      <c r="Q101" s="106"/>
      <c r="R101" s="104"/>
    </row>
    <row r="102" spans="1:18" s="30" customFormat="1" ht="12.75">
      <c r="A102" s="102"/>
      <c r="B102" s="103"/>
      <c r="C102" s="490" t="s">
        <v>192</v>
      </c>
      <c r="D102" s="41" t="s">
        <v>193</v>
      </c>
      <c r="E102" s="104">
        <v>3633.79</v>
      </c>
      <c r="F102" s="104">
        <v>3633.79</v>
      </c>
      <c r="G102" s="104"/>
      <c r="H102" s="104">
        <v>3633.79</v>
      </c>
      <c r="I102" s="104"/>
      <c r="J102" s="104"/>
      <c r="K102" s="105"/>
      <c r="L102" s="104"/>
      <c r="M102" s="104"/>
      <c r="N102" s="104"/>
      <c r="O102" s="104"/>
      <c r="P102" s="104"/>
      <c r="Q102" s="106"/>
      <c r="R102" s="104"/>
    </row>
    <row r="103" spans="1:18" s="30" customFormat="1" ht="12.75">
      <c r="A103" s="102"/>
      <c r="B103" s="103"/>
      <c r="C103" s="84" t="s">
        <v>194</v>
      </c>
      <c r="D103" s="41" t="s">
        <v>195</v>
      </c>
      <c r="E103" s="104">
        <v>1344.51</v>
      </c>
      <c r="F103" s="104">
        <v>1344.51</v>
      </c>
      <c r="G103" s="104"/>
      <c r="H103" s="104">
        <v>1344.51</v>
      </c>
      <c r="I103" s="104"/>
      <c r="J103" s="104"/>
      <c r="K103" s="105"/>
      <c r="L103" s="104"/>
      <c r="M103" s="104"/>
      <c r="N103" s="104"/>
      <c r="O103" s="104"/>
      <c r="P103" s="104"/>
      <c r="Q103" s="106"/>
      <c r="R103" s="104"/>
    </row>
    <row r="104" spans="1:18" s="30" customFormat="1" ht="12.75">
      <c r="A104" s="102"/>
      <c r="B104" s="103"/>
      <c r="C104" s="84" t="s">
        <v>236</v>
      </c>
      <c r="D104" s="41" t="s">
        <v>237</v>
      </c>
      <c r="E104" s="104">
        <v>338.73</v>
      </c>
      <c r="F104" s="104">
        <v>338.73</v>
      </c>
      <c r="G104" s="104"/>
      <c r="H104" s="104">
        <v>338.73</v>
      </c>
      <c r="I104" s="104"/>
      <c r="J104" s="104"/>
      <c r="K104" s="105"/>
      <c r="L104" s="104"/>
      <c r="M104" s="104"/>
      <c r="N104" s="104"/>
      <c r="O104" s="104"/>
      <c r="P104" s="104"/>
      <c r="Q104" s="106"/>
      <c r="R104" s="104"/>
    </row>
    <row r="105" spans="1:18" s="30" customFormat="1" ht="13.5" thickBot="1">
      <c r="A105" s="102"/>
      <c r="B105" s="103"/>
      <c r="C105" s="103"/>
      <c r="D105" s="530"/>
      <c r="E105" s="104"/>
      <c r="F105" s="104"/>
      <c r="G105" s="104"/>
      <c r="H105" s="104"/>
      <c r="I105" s="104"/>
      <c r="J105" s="104"/>
      <c r="K105" s="105"/>
      <c r="L105" s="104"/>
      <c r="M105" s="104"/>
      <c r="N105" s="104"/>
      <c r="O105" s="104"/>
      <c r="P105" s="104"/>
      <c r="Q105" s="106"/>
      <c r="R105" s="104"/>
    </row>
    <row r="106" spans="1:18" s="82" customFormat="1" ht="26.25" thickBot="1">
      <c r="A106" s="107" t="s">
        <v>58</v>
      </c>
      <c r="B106" s="108"/>
      <c r="C106" s="108"/>
      <c r="D106" s="109" t="s">
        <v>243</v>
      </c>
      <c r="E106" s="110">
        <f aca="true" t="shared" si="21" ref="E106:R106">SUM(E107,E120)</f>
        <v>151795</v>
      </c>
      <c r="F106" s="110">
        <f t="shared" si="21"/>
        <v>99495</v>
      </c>
      <c r="G106" s="110">
        <f t="shared" si="21"/>
        <v>27266</v>
      </c>
      <c r="H106" s="110">
        <f t="shared" si="21"/>
        <v>61579</v>
      </c>
      <c r="I106" s="110">
        <f t="shared" si="21"/>
        <v>0</v>
      </c>
      <c r="J106" s="110">
        <f t="shared" si="21"/>
        <v>10650</v>
      </c>
      <c r="K106" s="110">
        <f t="shared" si="21"/>
        <v>0</v>
      </c>
      <c r="L106" s="110">
        <f t="shared" si="21"/>
        <v>0</v>
      </c>
      <c r="M106" s="110">
        <f t="shared" si="21"/>
        <v>0</v>
      </c>
      <c r="N106" s="110">
        <f t="shared" si="21"/>
        <v>52300</v>
      </c>
      <c r="O106" s="110">
        <f t="shared" si="21"/>
        <v>0</v>
      </c>
      <c r="P106" s="110">
        <f t="shared" si="21"/>
        <v>0</v>
      </c>
      <c r="Q106" s="110">
        <f t="shared" si="21"/>
        <v>0</v>
      </c>
      <c r="R106" s="110">
        <f t="shared" si="21"/>
        <v>0</v>
      </c>
    </row>
    <row r="107" spans="1:18" s="6" customFormat="1" ht="12.75">
      <c r="A107" s="113"/>
      <c r="B107" s="92" t="s">
        <v>59</v>
      </c>
      <c r="C107" s="92"/>
      <c r="D107" s="50" t="s">
        <v>244</v>
      </c>
      <c r="E107" s="95">
        <f>SUM(E108:E119)</f>
        <v>149795</v>
      </c>
      <c r="F107" s="95">
        <f aca="true" t="shared" si="22" ref="F107:P107">SUM(F108:F119)</f>
        <v>97495</v>
      </c>
      <c r="G107" s="95">
        <f t="shared" si="22"/>
        <v>25941</v>
      </c>
      <c r="H107" s="95">
        <f t="shared" si="22"/>
        <v>60904</v>
      </c>
      <c r="I107" s="95">
        <f t="shared" si="22"/>
        <v>0</v>
      </c>
      <c r="J107" s="95">
        <f t="shared" si="22"/>
        <v>10650</v>
      </c>
      <c r="K107" s="95">
        <f t="shared" si="22"/>
        <v>0</v>
      </c>
      <c r="L107" s="95">
        <f t="shared" si="22"/>
        <v>0</v>
      </c>
      <c r="M107" s="95">
        <f t="shared" si="22"/>
        <v>0</v>
      </c>
      <c r="N107" s="95">
        <f t="shared" si="22"/>
        <v>52300</v>
      </c>
      <c r="O107" s="95">
        <f t="shared" si="22"/>
        <v>0</v>
      </c>
      <c r="P107" s="95">
        <f t="shared" si="22"/>
        <v>0</v>
      </c>
      <c r="Q107" s="95">
        <f>SUM(Q108:Q118)</f>
        <v>0</v>
      </c>
      <c r="R107" s="95">
        <f>SUM(R108:R118)</f>
        <v>0</v>
      </c>
    </row>
    <row r="108" spans="1:18" s="6" customFormat="1" ht="15.75" customHeight="1">
      <c r="A108" s="83"/>
      <c r="B108" s="84"/>
      <c r="C108" s="84" t="s">
        <v>218</v>
      </c>
      <c r="D108" s="41" t="s">
        <v>219</v>
      </c>
      <c r="E108" s="85">
        <v>10650</v>
      </c>
      <c r="F108" s="85">
        <v>10650</v>
      </c>
      <c r="G108" s="85"/>
      <c r="H108" s="85"/>
      <c r="I108" s="85"/>
      <c r="J108" s="85">
        <v>10650</v>
      </c>
      <c r="K108" s="86"/>
      <c r="L108" s="85"/>
      <c r="M108" s="85"/>
      <c r="N108" s="85"/>
      <c r="O108" s="85"/>
      <c r="P108" s="85"/>
      <c r="Q108" s="87"/>
      <c r="R108" s="85"/>
    </row>
    <row r="109" spans="1:18" s="6" customFormat="1" ht="16.5" customHeight="1">
      <c r="A109" s="83"/>
      <c r="B109" s="84"/>
      <c r="C109" s="84" t="s">
        <v>186</v>
      </c>
      <c r="D109" s="41" t="s">
        <v>213</v>
      </c>
      <c r="E109" s="85">
        <v>2183</v>
      </c>
      <c r="F109" s="85">
        <v>2183</v>
      </c>
      <c r="G109" s="85">
        <v>2183</v>
      </c>
      <c r="H109" s="85"/>
      <c r="I109" s="85"/>
      <c r="J109" s="85"/>
      <c r="K109" s="86"/>
      <c r="L109" s="85"/>
      <c r="M109" s="85"/>
      <c r="N109" s="85"/>
      <c r="O109" s="85"/>
      <c r="P109" s="85"/>
      <c r="Q109" s="87"/>
      <c r="R109" s="85"/>
    </row>
    <row r="110" spans="1:18" s="6" customFormat="1" ht="12.75">
      <c r="A110" s="83"/>
      <c r="B110" s="84"/>
      <c r="C110" s="84" t="s">
        <v>188</v>
      </c>
      <c r="D110" s="41" t="s">
        <v>214</v>
      </c>
      <c r="E110" s="85">
        <v>300</v>
      </c>
      <c r="F110" s="85">
        <v>300</v>
      </c>
      <c r="G110" s="85">
        <v>300</v>
      </c>
      <c r="H110" s="85"/>
      <c r="I110" s="85"/>
      <c r="J110" s="85"/>
      <c r="K110" s="86"/>
      <c r="L110" s="85"/>
      <c r="M110" s="85"/>
      <c r="N110" s="85"/>
      <c r="O110" s="85"/>
      <c r="P110" s="85"/>
      <c r="Q110" s="87"/>
      <c r="R110" s="85"/>
    </row>
    <row r="111" spans="1:18" s="6" customFormat="1" ht="12.75">
      <c r="A111" s="83"/>
      <c r="B111" s="84"/>
      <c r="C111" s="84" t="s">
        <v>190</v>
      </c>
      <c r="D111" s="41" t="s">
        <v>226</v>
      </c>
      <c r="E111" s="85">
        <v>23458</v>
      </c>
      <c r="F111" s="85">
        <v>23458</v>
      </c>
      <c r="G111" s="85">
        <v>23458</v>
      </c>
      <c r="H111" s="85"/>
      <c r="I111" s="85"/>
      <c r="J111" s="85"/>
      <c r="K111" s="86"/>
      <c r="L111" s="85"/>
      <c r="M111" s="85"/>
      <c r="N111" s="85"/>
      <c r="O111" s="85"/>
      <c r="P111" s="85"/>
      <c r="Q111" s="87"/>
      <c r="R111" s="85"/>
    </row>
    <row r="112" spans="1:18" s="6" customFormat="1" ht="12.75">
      <c r="A112" s="83"/>
      <c r="B112" s="84"/>
      <c r="C112" s="84" t="s">
        <v>192</v>
      </c>
      <c r="D112" s="41" t="s">
        <v>193</v>
      </c>
      <c r="E112" s="85">
        <v>16218</v>
      </c>
      <c r="F112" s="85">
        <v>16218</v>
      </c>
      <c r="G112" s="85"/>
      <c r="H112" s="85">
        <v>16218</v>
      </c>
      <c r="I112" s="85"/>
      <c r="J112" s="85"/>
      <c r="K112" s="86"/>
      <c r="L112" s="85"/>
      <c r="M112" s="85"/>
      <c r="N112" s="85"/>
      <c r="O112" s="85"/>
      <c r="P112" s="85"/>
      <c r="Q112" s="87"/>
      <c r="R112" s="85"/>
    </row>
    <row r="113" spans="1:18" s="6" customFormat="1" ht="12.75">
      <c r="A113" s="83"/>
      <c r="B113" s="84"/>
      <c r="C113" s="84" t="s">
        <v>207</v>
      </c>
      <c r="D113" s="41" t="s">
        <v>208</v>
      </c>
      <c r="E113" s="85">
        <v>25564</v>
      </c>
      <c r="F113" s="85">
        <v>25564</v>
      </c>
      <c r="G113" s="85"/>
      <c r="H113" s="85">
        <v>25564</v>
      </c>
      <c r="I113" s="85"/>
      <c r="J113" s="85"/>
      <c r="K113" s="86"/>
      <c r="L113" s="85"/>
      <c r="M113" s="85"/>
      <c r="N113" s="85"/>
      <c r="O113" s="85"/>
      <c r="P113" s="85"/>
      <c r="Q113" s="87"/>
      <c r="R113" s="85"/>
    </row>
    <row r="114" spans="1:18" s="6" customFormat="1" ht="12.75">
      <c r="A114" s="83"/>
      <c r="B114" s="84"/>
      <c r="C114" s="84" t="s">
        <v>198</v>
      </c>
      <c r="D114" s="41" t="s">
        <v>199</v>
      </c>
      <c r="E114" s="85">
        <v>6000</v>
      </c>
      <c r="F114" s="85">
        <v>6000</v>
      </c>
      <c r="G114" s="85"/>
      <c r="H114" s="85">
        <v>6000</v>
      </c>
      <c r="I114" s="85"/>
      <c r="J114" s="85"/>
      <c r="K114" s="86"/>
      <c r="L114" s="85"/>
      <c r="M114" s="85"/>
      <c r="N114" s="85"/>
      <c r="O114" s="85"/>
      <c r="P114" s="85"/>
      <c r="Q114" s="87"/>
      <c r="R114" s="85"/>
    </row>
    <row r="115" spans="1:18" s="6" customFormat="1" ht="12.75">
      <c r="A115" s="83"/>
      <c r="B115" s="84"/>
      <c r="C115" s="84" t="s">
        <v>228</v>
      </c>
      <c r="D115" s="41" t="s">
        <v>229</v>
      </c>
      <c r="E115" s="85">
        <v>600</v>
      </c>
      <c r="F115" s="85">
        <v>600</v>
      </c>
      <c r="G115" s="85"/>
      <c r="H115" s="85">
        <v>600</v>
      </c>
      <c r="I115" s="85"/>
      <c r="J115" s="85"/>
      <c r="K115" s="86"/>
      <c r="L115" s="85"/>
      <c r="M115" s="85"/>
      <c r="N115" s="85"/>
      <c r="O115" s="85"/>
      <c r="P115" s="85"/>
      <c r="Q115" s="87"/>
      <c r="R115" s="85"/>
    </row>
    <row r="116" spans="1:18" s="6" customFormat="1" ht="12.75">
      <c r="A116" s="83"/>
      <c r="B116" s="84"/>
      <c r="C116" s="84" t="s">
        <v>194</v>
      </c>
      <c r="D116" s="41" t="s">
        <v>195</v>
      </c>
      <c r="E116" s="85">
        <v>7662</v>
      </c>
      <c r="F116" s="85">
        <v>7662</v>
      </c>
      <c r="G116" s="85"/>
      <c r="H116" s="85">
        <v>7662</v>
      </c>
      <c r="I116" s="85"/>
      <c r="J116" s="85"/>
      <c r="K116" s="86"/>
      <c r="L116" s="85"/>
      <c r="M116" s="85"/>
      <c r="N116" s="85"/>
      <c r="O116" s="85"/>
      <c r="P116" s="85"/>
      <c r="Q116" s="87"/>
      <c r="R116" s="85"/>
    </row>
    <row r="117" spans="1:18" s="6" customFormat="1" ht="12.75">
      <c r="A117" s="83"/>
      <c r="B117" s="84"/>
      <c r="C117" s="84" t="s">
        <v>236</v>
      </c>
      <c r="D117" s="41" t="s">
        <v>237</v>
      </c>
      <c r="E117" s="85">
        <v>100</v>
      </c>
      <c r="F117" s="85">
        <v>100</v>
      </c>
      <c r="G117" s="85"/>
      <c r="H117" s="85">
        <v>100</v>
      </c>
      <c r="I117" s="85"/>
      <c r="J117" s="85"/>
      <c r="K117" s="86"/>
      <c r="L117" s="85"/>
      <c r="M117" s="85"/>
      <c r="N117" s="85"/>
      <c r="O117" s="85"/>
      <c r="P117" s="85"/>
      <c r="Q117" s="87"/>
      <c r="R117" s="85"/>
    </row>
    <row r="118" spans="1:18" s="6" customFormat="1" ht="12.75">
      <c r="A118" s="83"/>
      <c r="B118" s="84"/>
      <c r="C118" s="84" t="s">
        <v>196</v>
      </c>
      <c r="D118" s="41" t="s">
        <v>197</v>
      </c>
      <c r="E118" s="85">
        <v>4760</v>
      </c>
      <c r="F118" s="85">
        <v>4760</v>
      </c>
      <c r="G118" s="85"/>
      <c r="H118" s="85">
        <v>4760</v>
      </c>
      <c r="I118" s="85"/>
      <c r="J118" s="85"/>
      <c r="K118" s="86"/>
      <c r="L118" s="85"/>
      <c r="M118" s="85"/>
      <c r="N118" s="85">
        <v>52300</v>
      </c>
      <c r="O118" s="85"/>
      <c r="P118" s="85"/>
      <c r="Q118" s="87"/>
      <c r="R118" s="85"/>
    </row>
    <row r="119" spans="1:18" s="6" customFormat="1" ht="12.75">
      <c r="A119" s="124"/>
      <c r="B119" s="103"/>
      <c r="C119" s="490" t="s">
        <v>209</v>
      </c>
      <c r="D119" s="526" t="s">
        <v>668</v>
      </c>
      <c r="E119" s="104">
        <v>52300</v>
      </c>
      <c r="F119" s="104"/>
      <c r="G119" s="104"/>
      <c r="H119" s="104"/>
      <c r="I119" s="104"/>
      <c r="J119" s="104"/>
      <c r="K119" s="105"/>
      <c r="L119" s="104"/>
      <c r="M119" s="104"/>
      <c r="N119" s="104"/>
      <c r="O119" s="104"/>
      <c r="P119" s="104"/>
      <c r="Q119" s="106"/>
      <c r="R119" s="104"/>
    </row>
    <row r="120" spans="1:18" s="6" customFormat="1" ht="12.75">
      <c r="A120" s="124"/>
      <c r="B120" s="121" t="s">
        <v>245</v>
      </c>
      <c r="C120" s="121"/>
      <c r="D120" s="128" t="s">
        <v>246</v>
      </c>
      <c r="E120" s="129">
        <f aca="true" t="shared" si="23" ref="E120:R120">SUM(E121:E125)</f>
        <v>2000</v>
      </c>
      <c r="F120" s="129">
        <f t="shared" si="23"/>
        <v>2000</v>
      </c>
      <c r="G120" s="129">
        <f t="shared" si="23"/>
        <v>1325</v>
      </c>
      <c r="H120" s="129">
        <f t="shared" si="23"/>
        <v>675</v>
      </c>
      <c r="I120" s="129">
        <f t="shared" si="23"/>
        <v>0</v>
      </c>
      <c r="J120" s="129">
        <f t="shared" si="23"/>
        <v>0</v>
      </c>
      <c r="K120" s="130">
        <f t="shared" si="23"/>
        <v>0</v>
      </c>
      <c r="L120" s="129">
        <f t="shared" si="23"/>
        <v>0</v>
      </c>
      <c r="M120" s="129">
        <f t="shared" si="23"/>
        <v>0</v>
      </c>
      <c r="N120" s="129">
        <f t="shared" si="23"/>
        <v>0</v>
      </c>
      <c r="O120" s="129">
        <f t="shared" si="23"/>
        <v>0</v>
      </c>
      <c r="P120" s="129">
        <f t="shared" si="23"/>
        <v>0</v>
      </c>
      <c r="Q120" s="131">
        <f t="shared" si="23"/>
        <v>0</v>
      </c>
      <c r="R120" s="129">
        <f t="shared" si="23"/>
        <v>0</v>
      </c>
    </row>
    <row r="121" spans="1:18" s="6" customFormat="1" ht="11.25" customHeight="1">
      <c r="A121" s="124"/>
      <c r="B121" s="57"/>
      <c r="C121" s="84" t="s">
        <v>186</v>
      </c>
      <c r="D121" s="41" t="s">
        <v>213</v>
      </c>
      <c r="E121" s="116">
        <v>300</v>
      </c>
      <c r="F121" s="116">
        <v>300</v>
      </c>
      <c r="G121" s="116">
        <v>300</v>
      </c>
      <c r="H121" s="116"/>
      <c r="I121" s="116"/>
      <c r="J121" s="116"/>
      <c r="K121" s="117"/>
      <c r="L121" s="116"/>
      <c r="M121" s="116"/>
      <c r="N121" s="116"/>
      <c r="O121" s="116"/>
      <c r="P121" s="116"/>
      <c r="Q121" s="118"/>
      <c r="R121" s="116"/>
    </row>
    <row r="122" spans="1:18" s="6" customFormat="1" ht="12.75">
      <c r="A122" s="124"/>
      <c r="B122" s="57"/>
      <c r="C122" s="84" t="s">
        <v>188</v>
      </c>
      <c r="D122" s="41" t="s">
        <v>214</v>
      </c>
      <c r="E122" s="116">
        <v>25</v>
      </c>
      <c r="F122" s="116">
        <v>25</v>
      </c>
      <c r="G122" s="116">
        <v>25</v>
      </c>
      <c r="H122" s="116"/>
      <c r="I122" s="116"/>
      <c r="J122" s="116"/>
      <c r="K122" s="117"/>
      <c r="L122" s="116"/>
      <c r="M122" s="116"/>
      <c r="N122" s="116"/>
      <c r="O122" s="116"/>
      <c r="P122" s="116"/>
      <c r="Q122" s="118"/>
      <c r="R122" s="116"/>
    </row>
    <row r="123" spans="1:18" s="6" customFormat="1" ht="12.75">
      <c r="A123" s="124"/>
      <c r="B123" s="57"/>
      <c r="C123" s="84" t="s">
        <v>190</v>
      </c>
      <c r="D123" s="41" t="s">
        <v>226</v>
      </c>
      <c r="E123" s="116">
        <v>1000</v>
      </c>
      <c r="F123" s="116">
        <v>1000</v>
      </c>
      <c r="G123" s="116">
        <v>1000</v>
      </c>
      <c r="H123" s="116"/>
      <c r="I123" s="116"/>
      <c r="J123" s="116"/>
      <c r="K123" s="117"/>
      <c r="L123" s="116"/>
      <c r="M123" s="116"/>
      <c r="N123" s="116"/>
      <c r="O123" s="116"/>
      <c r="P123" s="116"/>
      <c r="Q123" s="118"/>
      <c r="R123" s="116"/>
    </row>
    <row r="124" spans="1:18" s="6" customFormat="1" ht="12.75">
      <c r="A124" s="124"/>
      <c r="B124" s="57"/>
      <c r="C124" s="84" t="s">
        <v>192</v>
      </c>
      <c r="D124" s="41" t="s">
        <v>193</v>
      </c>
      <c r="E124" s="116">
        <v>375</v>
      </c>
      <c r="F124" s="116">
        <v>375</v>
      </c>
      <c r="G124" s="116"/>
      <c r="H124" s="116">
        <v>375</v>
      </c>
      <c r="I124" s="116"/>
      <c r="J124" s="116"/>
      <c r="K124" s="117"/>
      <c r="L124" s="116"/>
      <c r="M124" s="116"/>
      <c r="N124" s="116"/>
      <c r="O124" s="116"/>
      <c r="P124" s="116"/>
      <c r="Q124" s="118"/>
      <c r="R124" s="116"/>
    </row>
    <row r="125" spans="1:18" s="6" customFormat="1" ht="13.5" thickBot="1">
      <c r="A125" s="124"/>
      <c r="B125" s="88"/>
      <c r="C125" s="88" t="s">
        <v>194</v>
      </c>
      <c r="D125" s="96" t="s">
        <v>195</v>
      </c>
      <c r="E125" s="89">
        <v>300</v>
      </c>
      <c r="F125" s="89">
        <v>300</v>
      </c>
      <c r="G125" s="89"/>
      <c r="H125" s="89">
        <v>300</v>
      </c>
      <c r="I125" s="89"/>
      <c r="J125" s="89"/>
      <c r="K125" s="90"/>
      <c r="L125" s="89"/>
      <c r="M125" s="89"/>
      <c r="N125" s="89"/>
      <c r="O125" s="89"/>
      <c r="P125" s="89"/>
      <c r="Q125" s="91"/>
      <c r="R125" s="89"/>
    </row>
    <row r="126" spans="1:18" s="6" customFormat="1" ht="51.75" thickBot="1">
      <c r="A126" s="107" t="s">
        <v>60</v>
      </c>
      <c r="B126" s="108"/>
      <c r="C126" s="108"/>
      <c r="D126" s="109" t="s">
        <v>247</v>
      </c>
      <c r="E126" s="110">
        <f aca="true" t="shared" si="24" ref="E126:R126">SUM(E127)</f>
        <v>36000</v>
      </c>
      <c r="F126" s="110">
        <f t="shared" si="24"/>
        <v>36000</v>
      </c>
      <c r="G126" s="110">
        <f t="shared" si="24"/>
        <v>35200</v>
      </c>
      <c r="H126" s="110">
        <f t="shared" si="24"/>
        <v>800</v>
      </c>
      <c r="I126" s="110">
        <f t="shared" si="24"/>
        <v>0</v>
      </c>
      <c r="J126" s="110">
        <f t="shared" si="24"/>
        <v>0</v>
      </c>
      <c r="K126" s="111">
        <f t="shared" si="24"/>
        <v>0</v>
      </c>
      <c r="L126" s="110">
        <f t="shared" si="24"/>
        <v>0</v>
      </c>
      <c r="M126" s="110">
        <f t="shared" si="24"/>
        <v>0</v>
      </c>
      <c r="N126" s="110">
        <f t="shared" si="24"/>
        <v>0</v>
      </c>
      <c r="O126" s="110">
        <f t="shared" si="24"/>
        <v>0</v>
      </c>
      <c r="P126" s="110">
        <f t="shared" si="24"/>
        <v>0</v>
      </c>
      <c r="Q126" s="112">
        <f t="shared" si="24"/>
        <v>0</v>
      </c>
      <c r="R126" s="110">
        <f t="shared" si="24"/>
        <v>0</v>
      </c>
    </row>
    <row r="127" spans="1:18" s="6" customFormat="1" ht="38.25">
      <c r="A127" s="113"/>
      <c r="B127" s="92" t="s">
        <v>248</v>
      </c>
      <c r="C127" s="92"/>
      <c r="D127" s="50" t="s">
        <v>249</v>
      </c>
      <c r="E127" s="95">
        <f aca="true" t="shared" si="25" ref="E127:R127">SUM(E128:E129)</f>
        <v>36000</v>
      </c>
      <c r="F127" s="95">
        <f t="shared" si="25"/>
        <v>36000</v>
      </c>
      <c r="G127" s="95">
        <f t="shared" si="25"/>
        <v>35200</v>
      </c>
      <c r="H127" s="95">
        <f t="shared" si="25"/>
        <v>800</v>
      </c>
      <c r="I127" s="95">
        <f t="shared" si="25"/>
        <v>0</v>
      </c>
      <c r="J127" s="95">
        <f t="shared" si="25"/>
        <v>0</v>
      </c>
      <c r="K127" s="98">
        <f t="shared" si="25"/>
        <v>0</v>
      </c>
      <c r="L127" s="95">
        <f t="shared" si="25"/>
        <v>0</v>
      </c>
      <c r="M127" s="95">
        <f t="shared" si="25"/>
        <v>0</v>
      </c>
      <c r="N127" s="95">
        <f t="shared" si="25"/>
        <v>0</v>
      </c>
      <c r="O127" s="95">
        <f t="shared" si="25"/>
        <v>0</v>
      </c>
      <c r="P127" s="95">
        <f t="shared" si="25"/>
        <v>0</v>
      </c>
      <c r="Q127" s="93">
        <f t="shared" si="25"/>
        <v>0</v>
      </c>
      <c r="R127" s="95">
        <f t="shared" si="25"/>
        <v>0</v>
      </c>
    </row>
    <row r="128" spans="1:18" s="6" customFormat="1" ht="18.75" customHeight="1">
      <c r="A128" s="83"/>
      <c r="B128" s="84"/>
      <c r="C128" s="84" t="s">
        <v>250</v>
      </c>
      <c r="D128" s="41" t="s">
        <v>251</v>
      </c>
      <c r="E128" s="85">
        <v>35200</v>
      </c>
      <c r="F128" s="85">
        <v>35200</v>
      </c>
      <c r="G128" s="85">
        <v>35200</v>
      </c>
      <c r="H128" s="85"/>
      <c r="I128" s="85"/>
      <c r="J128" s="85"/>
      <c r="K128" s="86"/>
      <c r="L128" s="85"/>
      <c r="M128" s="85"/>
      <c r="N128" s="85"/>
      <c r="O128" s="85"/>
      <c r="P128" s="85"/>
      <c r="Q128" s="87"/>
      <c r="R128" s="85"/>
    </row>
    <row r="129" spans="1:18" s="30" customFormat="1" ht="13.5" thickBot="1">
      <c r="A129" s="83"/>
      <c r="B129" s="84"/>
      <c r="C129" s="84" t="s">
        <v>194</v>
      </c>
      <c r="D129" s="41" t="s">
        <v>195</v>
      </c>
      <c r="E129" s="85">
        <v>800</v>
      </c>
      <c r="F129" s="85">
        <v>800</v>
      </c>
      <c r="G129" s="85"/>
      <c r="H129" s="85">
        <v>800</v>
      </c>
      <c r="I129" s="85"/>
      <c r="J129" s="85"/>
      <c r="K129" s="86"/>
      <c r="L129" s="85"/>
      <c r="M129" s="85"/>
      <c r="N129" s="85"/>
      <c r="O129" s="85"/>
      <c r="P129" s="85"/>
      <c r="Q129" s="87"/>
      <c r="R129" s="85"/>
    </row>
    <row r="130" spans="1:18" s="6" customFormat="1" ht="13.5" thickBot="1">
      <c r="A130" s="107" t="s">
        <v>252</v>
      </c>
      <c r="B130" s="108"/>
      <c r="C130" s="108"/>
      <c r="D130" s="109" t="s">
        <v>253</v>
      </c>
      <c r="E130" s="110">
        <f aca="true" t="shared" si="26" ref="E130:R131">SUM(E131)</f>
        <v>255000</v>
      </c>
      <c r="F130" s="110">
        <f t="shared" si="26"/>
        <v>255000</v>
      </c>
      <c r="G130" s="110">
        <f t="shared" si="26"/>
        <v>0</v>
      </c>
      <c r="H130" s="110">
        <f t="shared" si="26"/>
        <v>0</v>
      </c>
      <c r="I130" s="110">
        <f t="shared" si="26"/>
        <v>0</v>
      </c>
      <c r="J130" s="110">
        <f t="shared" si="26"/>
        <v>0</v>
      </c>
      <c r="K130" s="111">
        <f t="shared" si="26"/>
        <v>0</v>
      </c>
      <c r="L130" s="110">
        <f t="shared" si="26"/>
        <v>0</v>
      </c>
      <c r="M130" s="110">
        <f t="shared" si="26"/>
        <v>255000</v>
      </c>
      <c r="N130" s="110">
        <f t="shared" si="26"/>
        <v>0</v>
      </c>
      <c r="O130" s="110">
        <f t="shared" si="26"/>
        <v>0</v>
      </c>
      <c r="P130" s="110">
        <f t="shared" si="26"/>
        <v>0</v>
      </c>
      <c r="Q130" s="112">
        <f t="shared" si="26"/>
        <v>0</v>
      </c>
      <c r="R130" s="110">
        <f t="shared" si="26"/>
        <v>0</v>
      </c>
    </row>
    <row r="131" spans="1:18" s="6" customFormat="1" ht="25.5">
      <c r="A131" s="113"/>
      <c r="B131" s="92" t="s">
        <v>254</v>
      </c>
      <c r="C131" s="92"/>
      <c r="D131" s="50" t="s">
        <v>255</v>
      </c>
      <c r="E131" s="95">
        <f t="shared" si="26"/>
        <v>255000</v>
      </c>
      <c r="F131" s="95">
        <f t="shared" si="26"/>
        <v>255000</v>
      </c>
      <c r="G131" s="95">
        <f t="shared" si="26"/>
        <v>0</v>
      </c>
      <c r="H131" s="95">
        <f t="shared" si="26"/>
        <v>0</v>
      </c>
      <c r="I131" s="95">
        <f t="shared" si="26"/>
        <v>0</v>
      </c>
      <c r="J131" s="95">
        <f t="shared" si="26"/>
        <v>0</v>
      </c>
      <c r="K131" s="98">
        <f t="shared" si="26"/>
        <v>0</v>
      </c>
      <c r="L131" s="95">
        <f t="shared" si="26"/>
        <v>0</v>
      </c>
      <c r="M131" s="95">
        <f t="shared" si="26"/>
        <v>255000</v>
      </c>
      <c r="N131" s="95">
        <f t="shared" si="26"/>
        <v>0</v>
      </c>
      <c r="O131" s="95">
        <f t="shared" si="26"/>
        <v>0</v>
      </c>
      <c r="P131" s="95">
        <f t="shared" si="26"/>
        <v>0</v>
      </c>
      <c r="Q131" s="93">
        <f t="shared" si="26"/>
        <v>0</v>
      </c>
      <c r="R131" s="95">
        <f t="shared" si="26"/>
        <v>0</v>
      </c>
    </row>
    <row r="132" spans="1:18" s="30" customFormat="1" ht="41.25" customHeight="1" thickBot="1">
      <c r="A132" s="83"/>
      <c r="B132" s="84"/>
      <c r="C132" s="84" t="s">
        <v>256</v>
      </c>
      <c r="D132" s="41" t="s">
        <v>257</v>
      </c>
      <c r="E132" s="85">
        <v>255000</v>
      </c>
      <c r="F132" s="85">
        <v>255000</v>
      </c>
      <c r="G132" s="85"/>
      <c r="H132" s="85"/>
      <c r="I132" s="85"/>
      <c r="J132" s="85"/>
      <c r="K132" s="86"/>
      <c r="L132" s="85"/>
      <c r="M132" s="85">
        <v>255000</v>
      </c>
      <c r="N132" s="85"/>
      <c r="O132" s="85"/>
      <c r="P132" s="85"/>
      <c r="Q132" s="87"/>
      <c r="R132" s="85"/>
    </row>
    <row r="133" spans="1:18" s="6" customFormat="1" ht="13.5" thickBot="1">
      <c r="A133" s="107" t="s">
        <v>100</v>
      </c>
      <c r="B133" s="108"/>
      <c r="C133" s="108"/>
      <c r="D133" s="109" t="s">
        <v>101</v>
      </c>
      <c r="E133" s="110">
        <f aca="true" t="shared" si="27" ref="E133:R134">SUM(E134)</f>
        <v>27000</v>
      </c>
      <c r="F133" s="110">
        <f t="shared" si="27"/>
        <v>27000</v>
      </c>
      <c r="G133" s="110">
        <f t="shared" si="27"/>
        <v>0</v>
      </c>
      <c r="H133" s="110">
        <f t="shared" si="27"/>
        <v>27000</v>
      </c>
      <c r="I133" s="110">
        <f t="shared" si="27"/>
        <v>0</v>
      </c>
      <c r="J133" s="110">
        <f t="shared" si="27"/>
        <v>0</v>
      </c>
      <c r="K133" s="111">
        <f t="shared" si="27"/>
        <v>0</v>
      </c>
      <c r="L133" s="110">
        <f t="shared" si="27"/>
        <v>0</v>
      </c>
      <c r="M133" s="110">
        <f t="shared" si="27"/>
        <v>0</v>
      </c>
      <c r="N133" s="110">
        <f t="shared" si="27"/>
        <v>0</v>
      </c>
      <c r="O133" s="110">
        <f t="shared" si="27"/>
        <v>0</v>
      </c>
      <c r="P133" s="110">
        <f t="shared" si="27"/>
        <v>0</v>
      </c>
      <c r="Q133" s="112">
        <f t="shared" si="27"/>
        <v>0</v>
      </c>
      <c r="R133" s="110">
        <f t="shared" si="27"/>
        <v>0</v>
      </c>
    </row>
    <row r="134" spans="1:18" s="6" customFormat="1" ht="12.75">
      <c r="A134" s="113"/>
      <c r="B134" s="92" t="s">
        <v>258</v>
      </c>
      <c r="C134" s="92"/>
      <c r="D134" s="50" t="s">
        <v>259</v>
      </c>
      <c r="E134" s="95">
        <f t="shared" si="27"/>
        <v>27000</v>
      </c>
      <c r="F134" s="95">
        <f t="shared" si="27"/>
        <v>27000</v>
      </c>
      <c r="G134" s="95">
        <f t="shared" si="27"/>
        <v>0</v>
      </c>
      <c r="H134" s="95">
        <f t="shared" si="27"/>
        <v>27000</v>
      </c>
      <c r="I134" s="95">
        <f t="shared" si="27"/>
        <v>0</v>
      </c>
      <c r="J134" s="95">
        <f t="shared" si="27"/>
        <v>0</v>
      </c>
      <c r="K134" s="98">
        <f t="shared" si="27"/>
        <v>0</v>
      </c>
      <c r="L134" s="95">
        <f t="shared" si="27"/>
        <v>0</v>
      </c>
      <c r="M134" s="95">
        <f t="shared" si="27"/>
        <v>0</v>
      </c>
      <c r="N134" s="95">
        <f t="shared" si="27"/>
        <v>0</v>
      </c>
      <c r="O134" s="95">
        <f t="shared" si="27"/>
        <v>0</v>
      </c>
      <c r="P134" s="95">
        <f t="shared" si="27"/>
        <v>0</v>
      </c>
      <c r="Q134" s="93">
        <f t="shared" si="27"/>
        <v>0</v>
      </c>
      <c r="R134" s="95">
        <f t="shared" si="27"/>
        <v>0</v>
      </c>
    </row>
    <row r="135" spans="1:18" s="30" customFormat="1" ht="13.5" thickBot="1">
      <c r="A135" s="83"/>
      <c r="B135" s="84"/>
      <c r="C135" s="84" t="s">
        <v>260</v>
      </c>
      <c r="D135" s="41" t="s">
        <v>261</v>
      </c>
      <c r="E135" s="85">
        <v>27000</v>
      </c>
      <c r="F135" s="85">
        <v>27000</v>
      </c>
      <c r="G135" s="85"/>
      <c r="H135" s="85">
        <v>27000</v>
      </c>
      <c r="I135" s="85"/>
      <c r="J135" s="85"/>
      <c r="K135" s="86"/>
      <c r="L135" s="85"/>
      <c r="M135" s="85"/>
      <c r="N135" s="85"/>
      <c r="O135" s="85"/>
      <c r="P135" s="85"/>
      <c r="Q135" s="87"/>
      <c r="R135" s="85"/>
    </row>
    <row r="136" spans="1:18" s="6" customFormat="1" ht="42.75" customHeight="1" thickBot="1">
      <c r="A136" s="107" t="s">
        <v>110</v>
      </c>
      <c r="B136" s="108"/>
      <c r="C136" s="108"/>
      <c r="D136" s="109" t="s">
        <v>111</v>
      </c>
      <c r="E136" s="110">
        <f>SUM(E137,E161,E164,E184,E199,E216,E220,E230)</f>
        <v>5266955</v>
      </c>
      <c r="F136" s="110">
        <f>SUM(F137,F161,F164,F184,F199,F216,F220,F230)</f>
        <v>5211955</v>
      </c>
      <c r="G136" s="110">
        <f>SUM(G137+G161+G164+G184+G199+G216+G220+G230)</f>
        <v>3404077</v>
      </c>
      <c r="H136" s="110">
        <f>SUM(H137+H161+H164+H184+H199+H216+H230,H220)</f>
        <v>874272</v>
      </c>
      <c r="I136" s="110">
        <f>SUM(I137+I161+I164+I184+I199+I216+I230)</f>
        <v>768054</v>
      </c>
      <c r="J136" s="110">
        <f>SUM(J137,J161,J164,J184,J199,J216,J220,J230)</f>
        <v>165552</v>
      </c>
      <c r="K136" s="111">
        <f>SUM(K137+K161+K164+K184+K199+K216+K220+K230)</f>
        <v>0</v>
      </c>
      <c r="L136" s="110">
        <f>SUM(L137+L161+L164+L184+L199+L216+L220+L230)</f>
        <v>0</v>
      </c>
      <c r="M136" s="110">
        <f>SUM(M137+M161+M164+M184+M199+M216+M230)</f>
        <v>0</v>
      </c>
      <c r="N136" s="110">
        <f>SUM(N137+N161+N164+N184+N199+N216+N230)</f>
        <v>55000</v>
      </c>
      <c r="O136" s="110">
        <f>SUM(O137+O161+O164+O184+O199+O216+O230)</f>
        <v>55000</v>
      </c>
      <c r="P136" s="110">
        <f>SUM(P137+P161+P164+P184+P199+P216+P220+P230)</f>
        <v>0</v>
      </c>
      <c r="Q136" s="112">
        <f>SUM(Q137+Q161+Q164+Q184+Q199+Q216+Q220+Q230)</f>
        <v>0</v>
      </c>
      <c r="R136" s="110">
        <f>SUM(R137+R161+R164+R184+R199+R216+R230)</f>
        <v>0</v>
      </c>
    </row>
    <row r="137" spans="1:18" s="6" customFormat="1" ht="12.75">
      <c r="A137" s="113"/>
      <c r="B137" s="92" t="s">
        <v>112</v>
      </c>
      <c r="C137" s="92"/>
      <c r="D137" s="50" t="s">
        <v>262</v>
      </c>
      <c r="E137" s="95">
        <f>SUM(E138:E160)</f>
        <v>2395707</v>
      </c>
      <c r="F137" s="95">
        <f aca="true" t="shared" si="28" ref="F137:R137">SUM(F138:F160)</f>
        <v>2340707</v>
      </c>
      <c r="G137" s="95">
        <f t="shared" si="28"/>
        <v>1909215</v>
      </c>
      <c r="H137" s="95">
        <f t="shared" si="28"/>
        <v>320405</v>
      </c>
      <c r="I137" s="95">
        <f t="shared" si="28"/>
        <v>3000</v>
      </c>
      <c r="J137" s="95">
        <f t="shared" si="28"/>
        <v>108087</v>
      </c>
      <c r="K137" s="95">
        <f t="shared" si="28"/>
        <v>0</v>
      </c>
      <c r="L137" s="95">
        <f t="shared" si="28"/>
        <v>0</v>
      </c>
      <c r="M137" s="95">
        <f t="shared" si="28"/>
        <v>0</v>
      </c>
      <c r="N137" s="95">
        <f t="shared" si="28"/>
        <v>55000</v>
      </c>
      <c r="O137" s="95">
        <f t="shared" si="28"/>
        <v>55000</v>
      </c>
      <c r="P137" s="95">
        <f t="shared" si="28"/>
        <v>0</v>
      </c>
      <c r="Q137" s="95">
        <f t="shared" si="28"/>
        <v>0</v>
      </c>
      <c r="R137" s="95">
        <f t="shared" si="28"/>
        <v>0</v>
      </c>
    </row>
    <row r="138" spans="1:18" s="6" customFormat="1" ht="41.25" customHeight="1">
      <c r="A138" s="83"/>
      <c r="B138" s="84"/>
      <c r="C138" s="84" t="s">
        <v>119</v>
      </c>
      <c r="D138" s="41" t="s">
        <v>263</v>
      </c>
      <c r="E138" s="85">
        <v>3000</v>
      </c>
      <c r="F138" s="85">
        <v>3000</v>
      </c>
      <c r="G138" s="85"/>
      <c r="H138" s="85"/>
      <c r="I138" s="85">
        <v>3000</v>
      </c>
      <c r="J138" s="85"/>
      <c r="K138" s="86"/>
      <c r="L138" s="85"/>
      <c r="M138" s="85"/>
      <c r="N138" s="85"/>
      <c r="O138" s="85"/>
      <c r="P138" s="85"/>
      <c r="Q138" s="87"/>
      <c r="R138" s="85"/>
    </row>
    <row r="139" spans="1:18" s="6" customFormat="1" ht="24.75" customHeight="1">
      <c r="A139" s="83"/>
      <c r="B139" s="84"/>
      <c r="C139" s="84" t="s">
        <v>222</v>
      </c>
      <c r="D139" s="41" t="s">
        <v>264</v>
      </c>
      <c r="E139" s="85">
        <v>108087</v>
      </c>
      <c r="F139" s="85">
        <v>108087</v>
      </c>
      <c r="G139" s="85"/>
      <c r="H139" s="85"/>
      <c r="I139" s="85"/>
      <c r="J139" s="85">
        <v>108087</v>
      </c>
      <c r="K139" s="86"/>
      <c r="L139" s="85"/>
      <c r="M139" s="85"/>
      <c r="N139" s="85"/>
      <c r="O139" s="85"/>
      <c r="P139" s="85"/>
      <c r="Q139" s="87"/>
      <c r="R139" s="85"/>
    </row>
    <row r="140" spans="1:18" s="6" customFormat="1" ht="13.5" customHeight="1">
      <c r="A140" s="83"/>
      <c r="B140" s="84"/>
      <c r="C140" s="84" t="s">
        <v>205</v>
      </c>
      <c r="D140" s="41" t="s">
        <v>206</v>
      </c>
      <c r="E140" s="85">
        <v>1474387</v>
      </c>
      <c r="F140" s="85">
        <v>1474387</v>
      </c>
      <c r="G140" s="85">
        <v>1474387</v>
      </c>
      <c r="H140" s="85"/>
      <c r="I140" s="85"/>
      <c r="J140" s="85"/>
      <c r="K140" s="86"/>
      <c r="L140" s="85"/>
      <c r="M140" s="85"/>
      <c r="N140" s="85"/>
      <c r="O140" s="85"/>
      <c r="P140" s="85"/>
      <c r="Q140" s="87"/>
      <c r="R140" s="85"/>
    </row>
    <row r="141" spans="1:18" s="6" customFormat="1" ht="12.75">
      <c r="A141" s="83"/>
      <c r="B141" s="84"/>
      <c r="C141" s="84" t="s">
        <v>211</v>
      </c>
      <c r="D141" s="41" t="s">
        <v>212</v>
      </c>
      <c r="E141" s="85">
        <v>115898</v>
      </c>
      <c r="F141" s="85">
        <v>115898</v>
      </c>
      <c r="G141" s="85">
        <v>115898</v>
      </c>
      <c r="H141" s="85"/>
      <c r="I141" s="85"/>
      <c r="J141" s="85"/>
      <c r="K141" s="86"/>
      <c r="L141" s="85"/>
      <c r="M141" s="85"/>
      <c r="N141" s="85"/>
      <c r="O141" s="85"/>
      <c r="P141" s="85"/>
      <c r="Q141" s="87"/>
      <c r="R141" s="85"/>
    </row>
    <row r="142" spans="1:18" s="6" customFormat="1" ht="13.5" customHeight="1">
      <c r="A142" s="83"/>
      <c r="B142" s="84"/>
      <c r="C142" s="84" t="s">
        <v>186</v>
      </c>
      <c r="D142" s="41" t="s">
        <v>213</v>
      </c>
      <c r="E142" s="85">
        <v>277480</v>
      </c>
      <c r="F142" s="85">
        <v>277480</v>
      </c>
      <c r="G142" s="85">
        <v>277480</v>
      </c>
      <c r="H142" s="85"/>
      <c r="I142" s="85"/>
      <c r="J142" s="85"/>
      <c r="K142" s="86"/>
      <c r="L142" s="85"/>
      <c r="M142" s="85"/>
      <c r="N142" s="85"/>
      <c r="O142" s="85"/>
      <c r="P142" s="85"/>
      <c r="Q142" s="87"/>
      <c r="R142" s="85"/>
    </row>
    <row r="143" spans="1:18" s="6" customFormat="1" ht="12.75">
      <c r="A143" s="83"/>
      <c r="B143" s="84"/>
      <c r="C143" s="84" t="s">
        <v>188</v>
      </c>
      <c r="D143" s="41" t="s">
        <v>214</v>
      </c>
      <c r="E143" s="85">
        <v>40250</v>
      </c>
      <c r="F143" s="85">
        <v>40250</v>
      </c>
      <c r="G143" s="85">
        <v>40250</v>
      </c>
      <c r="H143" s="85"/>
      <c r="I143" s="85"/>
      <c r="J143" s="85"/>
      <c r="K143" s="86"/>
      <c r="L143" s="85"/>
      <c r="M143" s="85"/>
      <c r="N143" s="85"/>
      <c r="O143" s="85"/>
      <c r="P143" s="85"/>
      <c r="Q143" s="87"/>
      <c r="R143" s="85"/>
    </row>
    <row r="144" spans="1:18" s="6" customFormat="1" ht="12.75">
      <c r="A144" s="83"/>
      <c r="B144" s="84"/>
      <c r="C144" s="84" t="s">
        <v>190</v>
      </c>
      <c r="D144" s="41" t="s">
        <v>226</v>
      </c>
      <c r="E144" s="85">
        <v>1200</v>
      </c>
      <c r="F144" s="85">
        <v>1200</v>
      </c>
      <c r="G144" s="85">
        <v>1200</v>
      </c>
      <c r="H144" s="85"/>
      <c r="I144" s="85"/>
      <c r="J144" s="85"/>
      <c r="K144" s="86"/>
      <c r="L144" s="85"/>
      <c r="M144" s="85"/>
      <c r="N144" s="85"/>
      <c r="O144" s="85"/>
      <c r="P144" s="85"/>
      <c r="Q144" s="87"/>
      <c r="R144" s="85"/>
    </row>
    <row r="145" spans="1:18" s="6" customFormat="1" ht="12.75">
      <c r="A145" s="83"/>
      <c r="B145" s="84"/>
      <c r="C145" s="84" t="s">
        <v>192</v>
      </c>
      <c r="D145" s="41" t="s">
        <v>193</v>
      </c>
      <c r="E145" s="85">
        <v>97914</v>
      </c>
      <c r="F145" s="85">
        <v>97914</v>
      </c>
      <c r="G145" s="85"/>
      <c r="H145" s="85">
        <v>97914</v>
      </c>
      <c r="I145" s="85"/>
      <c r="J145" s="85"/>
      <c r="K145" s="86"/>
      <c r="L145" s="85"/>
      <c r="M145" s="85"/>
      <c r="N145" s="85"/>
      <c r="O145" s="85"/>
      <c r="P145" s="85"/>
      <c r="Q145" s="87"/>
      <c r="R145" s="85"/>
    </row>
    <row r="146" spans="1:18" s="6" customFormat="1" ht="12.75">
      <c r="A146" s="83"/>
      <c r="B146" s="84"/>
      <c r="C146" s="84" t="s">
        <v>265</v>
      </c>
      <c r="D146" s="41" t="s">
        <v>266</v>
      </c>
      <c r="E146" s="85">
        <v>26565</v>
      </c>
      <c r="F146" s="85">
        <v>26565</v>
      </c>
      <c r="G146" s="85"/>
      <c r="H146" s="85">
        <v>26565</v>
      </c>
      <c r="I146" s="85"/>
      <c r="J146" s="85"/>
      <c r="K146" s="86"/>
      <c r="L146" s="85"/>
      <c r="M146" s="85"/>
      <c r="N146" s="85"/>
      <c r="O146" s="85"/>
      <c r="P146" s="85"/>
      <c r="Q146" s="87"/>
      <c r="R146" s="85"/>
    </row>
    <row r="147" spans="1:18" s="6" customFormat="1" ht="12.75">
      <c r="A147" s="83"/>
      <c r="B147" s="84"/>
      <c r="C147" s="84" t="s">
        <v>207</v>
      </c>
      <c r="D147" s="41" t="s">
        <v>208</v>
      </c>
      <c r="E147" s="85">
        <v>36900</v>
      </c>
      <c r="F147" s="85">
        <v>36900</v>
      </c>
      <c r="G147" s="85"/>
      <c r="H147" s="85">
        <v>36900</v>
      </c>
      <c r="I147" s="85"/>
      <c r="J147" s="85"/>
      <c r="K147" s="86"/>
      <c r="L147" s="85"/>
      <c r="M147" s="85"/>
      <c r="N147" s="85"/>
      <c r="O147" s="85"/>
      <c r="P147" s="85"/>
      <c r="Q147" s="87"/>
      <c r="R147" s="85"/>
    </row>
    <row r="148" spans="1:18" s="6" customFormat="1" ht="12.75">
      <c r="A148" s="83"/>
      <c r="B148" s="84"/>
      <c r="C148" s="84" t="s">
        <v>198</v>
      </c>
      <c r="D148" s="41" t="s">
        <v>199</v>
      </c>
      <c r="E148" s="85">
        <v>17650</v>
      </c>
      <c r="F148" s="85">
        <v>17650</v>
      </c>
      <c r="G148" s="85"/>
      <c r="H148" s="85">
        <v>17650</v>
      </c>
      <c r="I148" s="85"/>
      <c r="J148" s="85"/>
      <c r="K148" s="86"/>
      <c r="L148" s="85"/>
      <c r="M148" s="85"/>
      <c r="N148" s="85"/>
      <c r="O148" s="85"/>
      <c r="P148" s="85"/>
      <c r="Q148" s="87"/>
      <c r="R148" s="85"/>
    </row>
    <row r="149" spans="1:18" s="6" customFormat="1" ht="12.75">
      <c r="A149" s="83"/>
      <c r="B149" s="84"/>
      <c r="C149" s="84" t="s">
        <v>228</v>
      </c>
      <c r="D149" s="41" t="s">
        <v>229</v>
      </c>
      <c r="E149" s="85">
        <v>3460</v>
      </c>
      <c r="F149" s="85">
        <v>3460</v>
      </c>
      <c r="G149" s="85"/>
      <c r="H149" s="85">
        <v>3460</v>
      </c>
      <c r="I149" s="85"/>
      <c r="J149" s="85"/>
      <c r="K149" s="86"/>
      <c r="L149" s="85"/>
      <c r="M149" s="85"/>
      <c r="N149" s="85"/>
      <c r="O149" s="85"/>
      <c r="P149" s="85"/>
      <c r="Q149" s="87"/>
      <c r="R149" s="85"/>
    </row>
    <row r="150" spans="1:18" s="6" customFormat="1" ht="15" customHeight="1">
      <c r="A150" s="83"/>
      <c r="B150" s="84"/>
      <c r="C150" s="84" t="s">
        <v>194</v>
      </c>
      <c r="D150" s="41" t="s">
        <v>195</v>
      </c>
      <c r="E150" s="85">
        <v>12819</v>
      </c>
      <c r="F150" s="85">
        <v>12819</v>
      </c>
      <c r="G150" s="85"/>
      <c r="H150" s="85">
        <v>12819</v>
      </c>
      <c r="I150" s="85"/>
      <c r="J150" s="85"/>
      <c r="K150" s="86"/>
      <c r="L150" s="85"/>
      <c r="M150" s="85"/>
      <c r="N150" s="85"/>
      <c r="O150" s="85"/>
      <c r="P150" s="85"/>
      <c r="Q150" s="87"/>
      <c r="R150" s="85"/>
    </row>
    <row r="151" spans="1:18" s="6" customFormat="1" ht="18" customHeight="1">
      <c r="A151" s="83"/>
      <c r="B151" s="84"/>
      <c r="C151" s="84" t="s">
        <v>230</v>
      </c>
      <c r="D151" s="41" t="s">
        <v>231</v>
      </c>
      <c r="E151" s="85">
        <v>2800</v>
      </c>
      <c r="F151" s="85">
        <v>2800</v>
      </c>
      <c r="G151" s="85"/>
      <c r="H151" s="85">
        <v>2800</v>
      </c>
      <c r="I151" s="85"/>
      <c r="J151" s="85"/>
      <c r="K151" s="86"/>
      <c r="L151" s="85"/>
      <c r="M151" s="85"/>
      <c r="N151" s="85"/>
      <c r="O151" s="85"/>
      <c r="P151" s="85"/>
      <c r="Q151" s="87"/>
      <c r="R151" s="85"/>
    </row>
    <row r="152" spans="1:18" s="6" customFormat="1" ht="29.25" customHeight="1">
      <c r="A152" s="83"/>
      <c r="B152" s="84"/>
      <c r="C152" s="84" t="s">
        <v>234</v>
      </c>
      <c r="D152" s="41" t="s">
        <v>235</v>
      </c>
      <c r="E152" s="85">
        <v>5690</v>
      </c>
      <c r="F152" s="85">
        <v>5690</v>
      </c>
      <c r="G152" s="85"/>
      <c r="H152" s="85">
        <v>5690</v>
      </c>
      <c r="I152" s="85"/>
      <c r="J152" s="85"/>
      <c r="K152" s="86"/>
      <c r="L152" s="85"/>
      <c r="M152" s="85"/>
      <c r="N152" s="85"/>
      <c r="O152" s="85"/>
      <c r="P152" s="85"/>
      <c r="Q152" s="87"/>
      <c r="R152" s="85"/>
    </row>
    <row r="153" spans="1:18" s="6" customFormat="1" ht="12.75">
      <c r="A153" s="83"/>
      <c r="B153" s="84"/>
      <c r="C153" s="84" t="s">
        <v>236</v>
      </c>
      <c r="D153" s="41" t="s">
        <v>237</v>
      </c>
      <c r="E153" s="85">
        <v>1435</v>
      </c>
      <c r="F153" s="85">
        <v>1435</v>
      </c>
      <c r="G153" s="85"/>
      <c r="H153" s="85">
        <v>1435</v>
      </c>
      <c r="I153" s="85"/>
      <c r="J153" s="85"/>
      <c r="K153" s="86"/>
      <c r="L153" s="85"/>
      <c r="M153" s="85"/>
      <c r="N153" s="85"/>
      <c r="O153" s="85"/>
      <c r="P153" s="85"/>
      <c r="Q153" s="87"/>
      <c r="R153" s="85"/>
    </row>
    <row r="154" spans="1:18" s="6" customFormat="1" ht="12.75">
      <c r="A154" s="83"/>
      <c r="B154" s="84"/>
      <c r="C154" s="84" t="s">
        <v>196</v>
      </c>
      <c r="D154" s="41" t="s">
        <v>197</v>
      </c>
      <c r="E154" s="85">
        <v>8270</v>
      </c>
      <c r="F154" s="85">
        <v>8270</v>
      </c>
      <c r="G154" s="85"/>
      <c r="H154" s="85">
        <v>8270</v>
      </c>
      <c r="I154" s="85"/>
      <c r="J154" s="85"/>
      <c r="K154" s="86"/>
      <c r="L154" s="85"/>
      <c r="M154" s="85"/>
      <c r="N154" s="85"/>
      <c r="O154" s="85"/>
      <c r="P154" s="85"/>
      <c r="Q154" s="87"/>
      <c r="R154" s="85"/>
    </row>
    <row r="155" spans="1:18" s="6" customFormat="1" ht="25.5">
      <c r="A155" s="83"/>
      <c r="B155" s="84"/>
      <c r="C155" s="84" t="s">
        <v>238</v>
      </c>
      <c r="D155" s="41" t="s">
        <v>239</v>
      </c>
      <c r="E155" s="85">
        <v>94068</v>
      </c>
      <c r="F155" s="85">
        <v>94068</v>
      </c>
      <c r="G155" s="85"/>
      <c r="H155" s="85">
        <v>94068</v>
      </c>
      <c r="I155" s="85"/>
      <c r="J155" s="85"/>
      <c r="K155" s="86"/>
      <c r="L155" s="85"/>
      <c r="M155" s="85"/>
      <c r="N155" s="85"/>
      <c r="O155" s="85"/>
      <c r="P155" s="85"/>
      <c r="Q155" s="87"/>
      <c r="R155" s="85"/>
    </row>
    <row r="156" spans="1:18" s="6" customFormat="1" ht="12.75">
      <c r="A156" s="83"/>
      <c r="B156" s="84"/>
      <c r="C156" s="84" t="s">
        <v>240</v>
      </c>
      <c r="D156" s="41" t="s">
        <v>69</v>
      </c>
      <c r="E156" s="85">
        <v>658</v>
      </c>
      <c r="F156" s="85">
        <v>658</v>
      </c>
      <c r="G156" s="85"/>
      <c r="H156" s="85">
        <v>658</v>
      </c>
      <c r="I156" s="85"/>
      <c r="J156" s="85"/>
      <c r="K156" s="86"/>
      <c r="L156" s="85"/>
      <c r="M156" s="85"/>
      <c r="N156" s="85"/>
      <c r="O156" s="85"/>
      <c r="P156" s="85"/>
      <c r="Q156" s="87"/>
      <c r="R156" s="85"/>
    </row>
    <row r="157" spans="1:18" s="6" customFormat="1" ht="12.75">
      <c r="A157" s="83"/>
      <c r="B157" s="84"/>
      <c r="C157" s="462" t="s">
        <v>267</v>
      </c>
      <c r="D157" s="463" t="s">
        <v>38</v>
      </c>
      <c r="E157" s="85">
        <v>11837</v>
      </c>
      <c r="F157" s="85">
        <v>11837</v>
      </c>
      <c r="G157" s="85"/>
      <c r="H157" s="85">
        <v>11837</v>
      </c>
      <c r="I157" s="85"/>
      <c r="J157" s="85"/>
      <c r="K157" s="86"/>
      <c r="L157" s="85"/>
      <c r="M157" s="85"/>
      <c r="N157" s="85"/>
      <c r="O157" s="85"/>
      <c r="P157" s="85"/>
      <c r="Q157" s="87"/>
      <c r="R157" s="85"/>
    </row>
    <row r="158" spans="1:18" s="6" customFormat="1" ht="25.5" customHeight="1">
      <c r="A158" s="83"/>
      <c r="B158" s="84"/>
      <c r="C158" s="84" t="s">
        <v>220</v>
      </c>
      <c r="D158" s="41" t="s">
        <v>221</v>
      </c>
      <c r="E158" s="85">
        <v>339</v>
      </c>
      <c r="F158" s="85">
        <v>339</v>
      </c>
      <c r="G158" s="85"/>
      <c r="H158" s="85">
        <v>339</v>
      </c>
      <c r="I158" s="85"/>
      <c r="J158" s="85"/>
      <c r="K158" s="86"/>
      <c r="L158" s="85"/>
      <c r="M158" s="85"/>
      <c r="N158" s="85"/>
      <c r="O158" s="85"/>
      <c r="P158" s="85"/>
      <c r="Q158" s="87"/>
      <c r="R158" s="85"/>
    </row>
    <row r="159" spans="1:18" s="6" customFormat="1" ht="18" customHeight="1">
      <c r="A159" s="83"/>
      <c r="B159" s="99"/>
      <c r="C159" s="99" t="s">
        <v>179</v>
      </c>
      <c r="D159" s="114" t="s">
        <v>180</v>
      </c>
      <c r="E159" s="100">
        <v>25000</v>
      </c>
      <c r="F159" s="100"/>
      <c r="G159" s="100"/>
      <c r="H159" s="100"/>
      <c r="I159" s="100"/>
      <c r="J159" s="100"/>
      <c r="K159" s="115"/>
      <c r="L159" s="100"/>
      <c r="M159" s="100"/>
      <c r="N159" s="100">
        <v>25000</v>
      </c>
      <c r="O159" s="100">
        <v>25000</v>
      </c>
      <c r="P159" s="100"/>
      <c r="Q159" s="101"/>
      <c r="R159" s="100"/>
    </row>
    <row r="160" spans="1:18" s="6" customFormat="1" ht="18" customHeight="1">
      <c r="A160" s="83"/>
      <c r="B160" s="99"/>
      <c r="C160" s="565" t="s">
        <v>209</v>
      </c>
      <c r="D160" s="114"/>
      <c r="E160" s="100">
        <v>30000</v>
      </c>
      <c r="F160" s="100"/>
      <c r="G160" s="100"/>
      <c r="H160" s="100"/>
      <c r="I160" s="100"/>
      <c r="J160" s="100"/>
      <c r="K160" s="115"/>
      <c r="L160" s="100"/>
      <c r="M160" s="100"/>
      <c r="N160" s="100">
        <v>30000</v>
      </c>
      <c r="O160" s="100">
        <v>30000</v>
      </c>
      <c r="P160" s="100"/>
      <c r="Q160" s="101"/>
      <c r="R160" s="100"/>
    </row>
    <row r="161" spans="1:18" s="6" customFormat="1" ht="17.25" customHeight="1">
      <c r="A161" s="81"/>
      <c r="B161" s="92" t="s">
        <v>117</v>
      </c>
      <c r="C161" s="92"/>
      <c r="D161" s="50" t="s">
        <v>268</v>
      </c>
      <c r="E161" s="95">
        <f aca="true" t="shared" si="29" ref="E161:R161">SUM(E162:E163)</f>
        <v>765054</v>
      </c>
      <c r="F161" s="95">
        <f t="shared" si="29"/>
        <v>765054</v>
      </c>
      <c r="G161" s="95">
        <f t="shared" si="29"/>
        <v>0</v>
      </c>
      <c r="H161" s="95">
        <f t="shared" si="29"/>
        <v>0</v>
      </c>
      <c r="I161" s="95">
        <f t="shared" si="29"/>
        <v>765054</v>
      </c>
      <c r="J161" s="95">
        <f t="shared" si="29"/>
        <v>0</v>
      </c>
      <c r="K161" s="98">
        <f t="shared" si="29"/>
        <v>0</v>
      </c>
      <c r="L161" s="95">
        <f t="shared" si="29"/>
        <v>0</v>
      </c>
      <c r="M161" s="95">
        <f t="shared" si="29"/>
        <v>0</v>
      </c>
      <c r="N161" s="95">
        <f t="shared" si="29"/>
        <v>0</v>
      </c>
      <c r="O161" s="95">
        <f t="shared" si="29"/>
        <v>0</v>
      </c>
      <c r="P161" s="95">
        <f t="shared" si="29"/>
        <v>0</v>
      </c>
      <c r="Q161" s="93">
        <f t="shared" si="29"/>
        <v>0</v>
      </c>
      <c r="R161" s="95">
        <f t="shared" si="29"/>
        <v>0</v>
      </c>
    </row>
    <row r="162" spans="1:18" s="82" customFormat="1" ht="17.25" customHeight="1">
      <c r="A162" s="83"/>
      <c r="B162" s="84"/>
      <c r="C162" s="84" t="s">
        <v>269</v>
      </c>
      <c r="D162" s="41" t="s">
        <v>270</v>
      </c>
      <c r="E162" s="85">
        <v>756600</v>
      </c>
      <c r="F162" s="85">
        <v>756600</v>
      </c>
      <c r="G162" s="85"/>
      <c r="H162" s="85"/>
      <c r="I162" s="85">
        <v>756600</v>
      </c>
      <c r="J162" s="85"/>
      <c r="K162" s="86"/>
      <c r="L162" s="85"/>
      <c r="M162" s="85"/>
      <c r="N162" s="85"/>
      <c r="O162" s="85"/>
      <c r="P162" s="85"/>
      <c r="Q162" s="87"/>
      <c r="R162" s="85"/>
    </row>
    <row r="163" spans="1:18" s="6" customFormat="1" ht="39.75" customHeight="1" thickBot="1">
      <c r="A163" s="83"/>
      <c r="B163" s="88"/>
      <c r="C163" s="88" t="s">
        <v>119</v>
      </c>
      <c r="D163" s="96" t="s">
        <v>263</v>
      </c>
      <c r="E163" s="132">
        <v>8454</v>
      </c>
      <c r="F163" s="89">
        <v>8454</v>
      </c>
      <c r="G163" s="89"/>
      <c r="H163" s="89"/>
      <c r="I163" s="89">
        <v>8454</v>
      </c>
      <c r="J163" s="89"/>
      <c r="K163" s="90"/>
      <c r="L163" s="89"/>
      <c r="M163" s="89"/>
      <c r="N163" s="89"/>
      <c r="O163" s="89"/>
      <c r="P163" s="89"/>
      <c r="Q163" s="91"/>
      <c r="R163" s="89"/>
    </row>
    <row r="164" spans="1:18" s="6" customFormat="1" ht="12.75">
      <c r="A164" s="81"/>
      <c r="B164" s="92" t="s">
        <v>271</v>
      </c>
      <c r="C164" s="92"/>
      <c r="D164" s="50" t="s">
        <v>272</v>
      </c>
      <c r="E164" s="95">
        <f aca="true" t="shared" si="30" ref="E164:J164">SUM(E165:E183)</f>
        <v>1322725</v>
      </c>
      <c r="F164" s="95">
        <f t="shared" si="30"/>
        <v>1322725</v>
      </c>
      <c r="G164" s="95">
        <f t="shared" si="30"/>
        <v>1042239</v>
      </c>
      <c r="H164" s="95">
        <f t="shared" si="30"/>
        <v>224026</v>
      </c>
      <c r="I164" s="95">
        <f t="shared" si="30"/>
        <v>0</v>
      </c>
      <c r="J164" s="95">
        <f t="shared" si="30"/>
        <v>56460</v>
      </c>
      <c r="K164" s="98">
        <f>SUM(K166:K183)</f>
        <v>0</v>
      </c>
      <c r="L164" s="95">
        <f>SUM(L165:L183)</f>
        <v>0</v>
      </c>
      <c r="M164" s="95">
        <f>SUM(M165:M183)</f>
        <v>0</v>
      </c>
      <c r="N164" s="95">
        <f>SUM(N165:N183)</f>
        <v>0</v>
      </c>
      <c r="O164" s="95">
        <f>SUM(O165:O183)</f>
        <v>0</v>
      </c>
      <c r="P164" s="95">
        <f>SUM(P166:P183)</f>
        <v>0</v>
      </c>
      <c r="Q164" s="93">
        <f>SUM(Q165:Q183)</f>
        <v>0</v>
      </c>
      <c r="R164" s="95">
        <f>SUM(R165:R183)</f>
        <v>0</v>
      </c>
    </row>
    <row r="165" spans="1:18" s="6" customFormat="1" ht="25.5">
      <c r="A165" s="83"/>
      <c r="B165" s="84"/>
      <c r="C165" s="84" t="s">
        <v>222</v>
      </c>
      <c r="D165" s="41" t="s">
        <v>264</v>
      </c>
      <c r="E165" s="85">
        <v>56460</v>
      </c>
      <c r="F165" s="85">
        <v>56460</v>
      </c>
      <c r="G165" s="85"/>
      <c r="H165" s="85"/>
      <c r="I165" s="85"/>
      <c r="J165" s="85">
        <v>56460</v>
      </c>
      <c r="K165" s="86"/>
      <c r="L165" s="85"/>
      <c r="M165" s="85"/>
      <c r="N165" s="85"/>
      <c r="O165" s="85"/>
      <c r="P165" s="85"/>
      <c r="Q165" s="87"/>
      <c r="R165" s="85"/>
    </row>
    <row r="166" spans="1:18" s="6" customFormat="1" ht="15" customHeight="1">
      <c r="A166" s="83"/>
      <c r="B166" s="84"/>
      <c r="C166" s="84" t="s">
        <v>205</v>
      </c>
      <c r="D166" s="41" t="s">
        <v>206</v>
      </c>
      <c r="E166" s="85">
        <v>808109</v>
      </c>
      <c r="F166" s="85">
        <v>808109</v>
      </c>
      <c r="G166" s="85">
        <v>808109</v>
      </c>
      <c r="H166" s="85"/>
      <c r="I166" s="85"/>
      <c r="J166" s="85"/>
      <c r="K166" s="86"/>
      <c r="L166" s="85"/>
      <c r="M166" s="85"/>
      <c r="N166" s="85"/>
      <c r="O166" s="85"/>
      <c r="P166" s="85"/>
      <c r="Q166" s="87"/>
      <c r="R166" s="85"/>
    </row>
    <row r="167" spans="1:18" s="6" customFormat="1" ht="12.75">
      <c r="A167" s="83"/>
      <c r="B167" s="84"/>
      <c r="C167" s="84" t="s">
        <v>211</v>
      </c>
      <c r="D167" s="41" t="s">
        <v>212</v>
      </c>
      <c r="E167" s="85">
        <v>55440</v>
      </c>
      <c r="F167" s="85">
        <v>55440</v>
      </c>
      <c r="G167" s="85">
        <v>55440</v>
      </c>
      <c r="H167" s="85"/>
      <c r="I167" s="85"/>
      <c r="J167" s="85"/>
      <c r="K167" s="86"/>
      <c r="L167" s="85"/>
      <c r="M167" s="85"/>
      <c r="N167" s="85"/>
      <c r="O167" s="85"/>
      <c r="P167" s="85"/>
      <c r="Q167" s="87"/>
      <c r="R167" s="85"/>
    </row>
    <row r="168" spans="1:18" s="6" customFormat="1" ht="12.75">
      <c r="A168" s="83"/>
      <c r="B168" s="84"/>
      <c r="C168" s="84" t="s">
        <v>186</v>
      </c>
      <c r="D168" s="41" t="s">
        <v>213</v>
      </c>
      <c r="E168" s="85">
        <v>148150</v>
      </c>
      <c r="F168" s="85">
        <v>148150</v>
      </c>
      <c r="G168" s="85">
        <v>148150</v>
      </c>
      <c r="H168" s="85"/>
      <c r="I168" s="85"/>
      <c r="J168" s="85"/>
      <c r="K168" s="86"/>
      <c r="L168" s="85"/>
      <c r="M168" s="85"/>
      <c r="N168" s="85"/>
      <c r="O168" s="85"/>
      <c r="P168" s="85"/>
      <c r="Q168" s="87"/>
      <c r="R168" s="85"/>
    </row>
    <row r="169" spans="1:18" s="6" customFormat="1" ht="12.75">
      <c r="A169" s="83"/>
      <c r="B169" s="84"/>
      <c r="C169" s="84" t="s">
        <v>188</v>
      </c>
      <c r="D169" s="41" t="s">
        <v>214</v>
      </c>
      <c r="E169" s="85">
        <v>23500</v>
      </c>
      <c r="F169" s="85">
        <v>23500</v>
      </c>
      <c r="G169" s="85">
        <v>23500</v>
      </c>
      <c r="H169" s="85"/>
      <c r="I169" s="85"/>
      <c r="J169" s="85"/>
      <c r="K169" s="86"/>
      <c r="L169" s="85"/>
      <c r="M169" s="85"/>
      <c r="N169" s="85"/>
      <c r="O169" s="85"/>
      <c r="P169" s="85"/>
      <c r="Q169" s="87"/>
      <c r="R169" s="85"/>
    </row>
    <row r="170" spans="1:18" s="6" customFormat="1" ht="12.75">
      <c r="A170" s="83"/>
      <c r="B170" s="84"/>
      <c r="C170" s="84" t="s">
        <v>190</v>
      </c>
      <c r="D170" s="41" t="s">
        <v>226</v>
      </c>
      <c r="E170" s="85">
        <v>7040</v>
      </c>
      <c r="F170" s="85">
        <v>7040</v>
      </c>
      <c r="G170" s="85">
        <v>7040</v>
      </c>
      <c r="H170" s="85"/>
      <c r="I170" s="85"/>
      <c r="J170" s="85"/>
      <c r="K170" s="86"/>
      <c r="L170" s="85"/>
      <c r="M170" s="85"/>
      <c r="N170" s="85"/>
      <c r="O170" s="85"/>
      <c r="P170" s="85"/>
      <c r="Q170" s="87"/>
      <c r="R170" s="85"/>
    </row>
    <row r="171" spans="1:18" s="6" customFormat="1" ht="12.75">
      <c r="A171" s="83"/>
      <c r="B171" s="84"/>
      <c r="C171" s="84" t="s">
        <v>192</v>
      </c>
      <c r="D171" s="41" t="s">
        <v>193</v>
      </c>
      <c r="E171" s="85">
        <v>18266</v>
      </c>
      <c r="F171" s="85">
        <v>18266</v>
      </c>
      <c r="G171" s="85"/>
      <c r="H171" s="85">
        <v>18266</v>
      </c>
      <c r="I171" s="85"/>
      <c r="J171" s="85"/>
      <c r="K171" s="86"/>
      <c r="L171" s="85"/>
      <c r="M171" s="85"/>
      <c r="N171" s="85"/>
      <c r="O171" s="85"/>
      <c r="P171" s="85"/>
      <c r="Q171" s="87"/>
      <c r="R171" s="85"/>
    </row>
    <row r="172" spans="1:18" s="6" customFormat="1" ht="12.75">
      <c r="A172" s="83"/>
      <c r="B172" s="84"/>
      <c r="C172" s="84" t="s">
        <v>265</v>
      </c>
      <c r="D172" s="41" t="s">
        <v>273</v>
      </c>
      <c r="E172" s="85">
        <v>600</v>
      </c>
      <c r="F172" s="85">
        <v>600</v>
      </c>
      <c r="G172" s="85"/>
      <c r="H172" s="85">
        <v>600</v>
      </c>
      <c r="I172" s="85"/>
      <c r="J172" s="85"/>
      <c r="K172" s="86"/>
      <c r="L172" s="85"/>
      <c r="M172" s="85"/>
      <c r="N172" s="85"/>
      <c r="O172" s="85"/>
      <c r="P172" s="85"/>
      <c r="Q172" s="87"/>
      <c r="R172" s="85"/>
    </row>
    <row r="173" spans="1:18" s="6" customFormat="1" ht="12.75">
      <c r="A173" s="83"/>
      <c r="B173" s="84"/>
      <c r="C173" s="84" t="s">
        <v>207</v>
      </c>
      <c r="D173" s="41" t="s">
        <v>208</v>
      </c>
      <c r="E173" s="85">
        <v>132730</v>
      </c>
      <c r="F173" s="85">
        <v>132730</v>
      </c>
      <c r="G173" s="85"/>
      <c r="H173" s="85">
        <v>132730</v>
      </c>
      <c r="I173" s="85"/>
      <c r="J173" s="85"/>
      <c r="K173" s="86"/>
      <c r="L173" s="85"/>
      <c r="M173" s="85"/>
      <c r="N173" s="85"/>
      <c r="O173" s="85"/>
      <c r="P173" s="85"/>
      <c r="Q173" s="87"/>
      <c r="R173" s="85"/>
    </row>
    <row r="174" spans="1:18" s="6" customFormat="1" ht="12.75">
      <c r="A174" s="83"/>
      <c r="B174" s="84"/>
      <c r="C174" s="84" t="s">
        <v>198</v>
      </c>
      <c r="D174" s="41" t="s">
        <v>199</v>
      </c>
      <c r="E174" s="85">
        <v>1400</v>
      </c>
      <c r="F174" s="85">
        <v>1400</v>
      </c>
      <c r="G174" s="85"/>
      <c r="H174" s="85">
        <v>1400</v>
      </c>
      <c r="I174" s="85"/>
      <c r="J174" s="85"/>
      <c r="K174" s="86"/>
      <c r="L174" s="85"/>
      <c r="M174" s="85"/>
      <c r="N174" s="85"/>
      <c r="O174" s="85"/>
      <c r="P174" s="85"/>
      <c r="Q174" s="87"/>
      <c r="R174" s="85"/>
    </row>
    <row r="175" spans="1:18" s="6" customFormat="1" ht="12.75">
      <c r="A175" s="83"/>
      <c r="B175" s="84"/>
      <c r="C175" s="84" t="s">
        <v>228</v>
      </c>
      <c r="D175" s="41" t="s">
        <v>229</v>
      </c>
      <c r="E175" s="85">
        <v>1700</v>
      </c>
      <c r="F175" s="85">
        <v>1700</v>
      </c>
      <c r="G175" s="85"/>
      <c r="H175" s="85">
        <v>1700</v>
      </c>
      <c r="I175" s="85"/>
      <c r="J175" s="85"/>
      <c r="K175" s="86"/>
      <c r="L175" s="85"/>
      <c r="M175" s="85"/>
      <c r="N175" s="85"/>
      <c r="O175" s="85"/>
      <c r="P175" s="85"/>
      <c r="Q175" s="87"/>
      <c r="R175" s="85"/>
    </row>
    <row r="176" spans="1:18" s="6" customFormat="1" ht="12.75">
      <c r="A176" s="83"/>
      <c r="B176" s="84"/>
      <c r="C176" s="84" t="s">
        <v>194</v>
      </c>
      <c r="D176" s="41" t="s">
        <v>195</v>
      </c>
      <c r="E176" s="85">
        <v>4550</v>
      </c>
      <c r="F176" s="85">
        <v>4550</v>
      </c>
      <c r="G176" s="85"/>
      <c r="H176" s="85">
        <v>4550</v>
      </c>
      <c r="I176" s="85"/>
      <c r="J176" s="85"/>
      <c r="K176" s="86"/>
      <c r="L176" s="85"/>
      <c r="M176" s="85"/>
      <c r="N176" s="85"/>
      <c r="O176" s="85"/>
      <c r="P176" s="85"/>
      <c r="Q176" s="87"/>
      <c r="R176" s="85"/>
    </row>
    <row r="177" spans="1:18" s="6" customFormat="1" ht="14.25" customHeight="1">
      <c r="A177" s="83"/>
      <c r="B177" s="84"/>
      <c r="C177" s="84" t="s">
        <v>230</v>
      </c>
      <c r="D177" s="41" t="s">
        <v>231</v>
      </c>
      <c r="E177" s="85">
        <v>500</v>
      </c>
      <c r="F177" s="85">
        <v>500</v>
      </c>
      <c r="G177" s="85"/>
      <c r="H177" s="85">
        <v>500</v>
      </c>
      <c r="I177" s="85"/>
      <c r="J177" s="85"/>
      <c r="K177" s="86"/>
      <c r="L177" s="85"/>
      <c r="M177" s="85"/>
      <c r="N177" s="85"/>
      <c r="O177" s="85"/>
      <c r="P177" s="85"/>
      <c r="Q177" s="87"/>
      <c r="R177" s="85"/>
    </row>
    <row r="178" spans="1:18" s="6" customFormat="1" ht="26.25" customHeight="1">
      <c r="A178" s="83"/>
      <c r="B178" s="84"/>
      <c r="C178" s="84" t="s">
        <v>234</v>
      </c>
      <c r="D178" s="41" t="s">
        <v>235</v>
      </c>
      <c r="E178" s="85">
        <v>2550</v>
      </c>
      <c r="F178" s="85">
        <v>2550</v>
      </c>
      <c r="G178" s="85"/>
      <c r="H178" s="85">
        <v>2550</v>
      </c>
      <c r="I178" s="85"/>
      <c r="J178" s="85"/>
      <c r="K178" s="86"/>
      <c r="L178" s="85"/>
      <c r="M178" s="85"/>
      <c r="N178" s="85"/>
      <c r="O178" s="85"/>
      <c r="P178" s="85"/>
      <c r="Q178" s="87"/>
      <c r="R178" s="85"/>
    </row>
    <row r="179" spans="1:18" s="6" customFormat="1" ht="12.75">
      <c r="A179" s="83"/>
      <c r="B179" s="84"/>
      <c r="C179" s="84" t="s">
        <v>236</v>
      </c>
      <c r="D179" s="41" t="s">
        <v>237</v>
      </c>
      <c r="E179" s="85">
        <v>1310</v>
      </c>
      <c r="F179" s="85">
        <v>1310</v>
      </c>
      <c r="G179" s="85"/>
      <c r="H179" s="85">
        <v>1310</v>
      </c>
      <c r="I179" s="85"/>
      <c r="J179" s="85"/>
      <c r="K179" s="86"/>
      <c r="L179" s="85"/>
      <c r="M179" s="85"/>
      <c r="N179" s="85"/>
      <c r="O179" s="85"/>
      <c r="P179" s="85"/>
      <c r="Q179" s="87"/>
      <c r="R179" s="85"/>
    </row>
    <row r="180" spans="1:18" s="6" customFormat="1" ht="12.75">
      <c r="A180" s="83"/>
      <c r="B180" s="84"/>
      <c r="C180" s="84" t="s">
        <v>196</v>
      </c>
      <c r="D180" s="41" t="s">
        <v>197</v>
      </c>
      <c r="E180" s="85">
        <v>2240</v>
      </c>
      <c r="F180" s="85">
        <v>2240</v>
      </c>
      <c r="G180" s="85"/>
      <c r="H180" s="85">
        <v>2240</v>
      </c>
      <c r="I180" s="85"/>
      <c r="J180" s="85"/>
      <c r="K180" s="86"/>
      <c r="L180" s="85"/>
      <c r="M180" s="85"/>
      <c r="N180" s="85"/>
      <c r="O180" s="85"/>
      <c r="P180" s="85"/>
      <c r="Q180" s="87"/>
      <c r="R180" s="85"/>
    </row>
    <row r="181" spans="1:18" s="6" customFormat="1" ht="25.5">
      <c r="A181" s="83"/>
      <c r="B181" s="84"/>
      <c r="C181" s="84" t="s">
        <v>238</v>
      </c>
      <c r="D181" s="41" t="s">
        <v>239</v>
      </c>
      <c r="E181" s="85">
        <v>54273</v>
      </c>
      <c r="F181" s="85">
        <v>54273</v>
      </c>
      <c r="G181" s="85"/>
      <c r="H181" s="85">
        <v>54273</v>
      </c>
      <c r="I181" s="85"/>
      <c r="J181" s="85"/>
      <c r="K181" s="86"/>
      <c r="L181" s="85"/>
      <c r="M181" s="85"/>
      <c r="N181" s="85"/>
      <c r="O181" s="85"/>
      <c r="P181" s="85"/>
      <c r="Q181" s="87"/>
      <c r="R181" s="85"/>
    </row>
    <row r="182" spans="1:18" s="6" customFormat="1" ht="12.75">
      <c r="A182" s="83"/>
      <c r="B182" s="84"/>
      <c r="C182" s="462" t="s">
        <v>267</v>
      </c>
      <c r="D182" s="463" t="s">
        <v>38</v>
      </c>
      <c r="E182" s="85">
        <v>3907</v>
      </c>
      <c r="F182" s="85">
        <v>3907</v>
      </c>
      <c r="G182" s="85"/>
      <c r="H182" s="85">
        <v>3907</v>
      </c>
      <c r="I182" s="85"/>
      <c r="J182" s="85"/>
      <c r="K182" s="86"/>
      <c r="L182" s="85"/>
      <c r="M182" s="85"/>
      <c r="N182" s="85"/>
      <c r="O182" s="85"/>
      <c r="P182" s="85"/>
      <c r="Q182" s="87"/>
      <c r="R182" s="85"/>
    </row>
    <row r="183" spans="1:18" s="6" customFormat="1" ht="26.25" customHeight="1">
      <c r="A183" s="83"/>
      <c r="B183" s="84"/>
      <c r="C183" s="84" t="s">
        <v>220</v>
      </c>
      <c r="D183" s="41" t="s">
        <v>221</v>
      </c>
      <c r="E183" s="85">
        <v>0</v>
      </c>
      <c r="F183" s="85">
        <v>0</v>
      </c>
      <c r="G183" s="85"/>
      <c r="H183" s="85">
        <v>0</v>
      </c>
      <c r="I183" s="85"/>
      <c r="J183" s="85"/>
      <c r="K183" s="86"/>
      <c r="L183" s="85"/>
      <c r="M183" s="85"/>
      <c r="N183" s="85"/>
      <c r="O183" s="85"/>
      <c r="P183" s="85"/>
      <c r="Q183" s="87"/>
      <c r="R183" s="85"/>
    </row>
    <row r="184" spans="1:18" s="6" customFormat="1" ht="12.75">
      <c r="A184" s="81"/>
      <c r="B184" s="92" t="s">
        <v>274</v>
      </c>
      <c r="C184" s="92"/>
      <c r="D184" s="50" t="s">
        <v>275</v>
      </c>
      <c r="E184" s="95">
        <f aca="true" t="shared" si="31" ref="E184:J184">SUM(E185:E198)</f>
        <v>258141</v>
      </c>
      <c r="F184" s="95">
        <f t="shared" si="31"/>
        <v>258141</v>
      </c>
      <c r="G184" s="95">
        <f t="shared" si="31"/>
        <v>46451</v>
      </c>
      <c r="H184" s="95">
        <f t="shared" si="31"/>
        <v>211485</v>
      </c>
      <c r="I184" s="95">
        <f t="shared" si="31"/>
        <v>0</v>
      </c>
      <c r="J184" s="95">
        <f t="shared" si="31"/>
        <v>205</v>
      </c>
      <c r="K184" s="98">
        <f aca="true" t="shared" si="32" ref="K184:R184">SUM(K188:K194)</f>
        <v>0</v>
      </c>
      <c r="L184" s="95">
        <f t="shared" si="32"/>
        <v>0</v>
      </c>
      <c r="M184" s="95">
        <f t="shared" si="32"/>
        <v>0</v>
      </c>
      <c r="N184" s="95">
        <f t="shared" si="32"/>
        <v>0</v>
      </c>
      <c r="O184" s="95">
        <f t="shared" si="32"/>
        <v>0</v>
      </c>
      <c r="P184" s="95">
        <f t="shared" si="32"/>
        <v>0</v>
      </c>
      <c r="Q184" s="93">
        <f t="shared" si="32"/>
        <v>0</v>
      </c>
      <c r="R184" s="95">
        <f t="shared" si="32"/>
        <v>0</v>
      </c>
    </row>
    <row r="185" spans="1:18" s="6" customFormat="1" ht="25.5">
      <c r="A185" s="81"/>
      <c r="B185" s="92"/>
      <c r="C185" s="84" t="s">
        <v>222</v>
      </c>
      <c r="D185" s="41" t="s">
        <v>264</v>
      </c>
      <c r="E185" s="100">
        <v>205</v>
      </c>
      <c r="F185" s="97">
        <v>205</v>
      </c>
      <c r="G185" s="97"/>
      <c r="H185" s="97"/>
      <c r="I185" s="97"/>
      <c r="J185" s="97">
        <v>205</v>
      </c>
      <c r="K185" s="98"/>
      <c r="L185" s="95"/>
      <c r="M185" s="95"/>
      <c r="N185" s="95"/>
      <c r="O185" s="95"/>
      <c r="P185" s="95"/>
      <c r="Q185" s="93"/>
      <c r="R185" s="95"/>
    </row>
    <row r="186" spans="1:18" s="6" customFormat="1" ht="12.75">
      <c r="A186" s="81"/>
      <c r="B186" s="92"/>
      <c r="C186" s="99" t="s">
        <v>205</v>
      </c>
      <c r="D186" s="114" t="s">
        <v>191</v>
      </c>
      <c r="E186" s="100">
        <v>35643</v>
      </c>
      <c r="F186" s="100">
        <v>35643</v>
      </c>
      <c r="G186" s="100">
        <v>35643</v>
      </c>
      <c r="H186" s="100"/>
      <c r="I186" s="100"/>
      <c r="J186" s="100"/>
      <c r="K186" s="115"/>
      <c r="L186" s="100"/>
      <c r="M186" s="100"/>
      <c r="N186" s="100"/>
      <c r="O186" s="100"/>
      <c r="P186" s="100"/>
      <c r="Q186" s="101"/>
      <c r="R186" s="100"/>
    </row>
    <row r="187" spans="1:18" s="6" customFormat="1" ht="12.75">
      <c r="A187" s="81"/>
      <c r="B187" s="92"/>
      <c r="C187" s="84" t="s">
        <v>211</v>
      </c>
      <c r="D187" s="41" t="s">
        <v>212</v>
      </c>
      <c r="E187" s="100">
        <v>2898</v>
      </c>
      <c r="F187" s="100">
        <v>2898</v>
      </c>
      <c r="G187" s="100">
        <v>2898</v>
      </c>
      <c r="H187" s="100"/>
      <c r="I187" s="100"/>
      <c r="J187" s="100"/>
      <c r="K187" s="115"/>
      <c r="L187" s="100"/>
      <c r="M187" s="100"/>
      <c r="N187" s="100"/>
      <c r="O187" s="100"/>
      <c r="P187" s="100"/>
      <c r="Q187" s="101"/>
      <c r="R187" s="100"/>
    </row>
    <row r="188" spans="1:18" s="6" customFormat="1" ht="15.75" customHeight="1">
      <c r="A188" s="83"/>
      <c r="B188" s="84"/>
      <c r="C188" s="84" t="s">
        <v>186</v>
      </c>
      <c r="D188" s="41" t="s">
        <v>213</v>
      </c>
      <c r="E188" s="85">
        <v>6750</v>
      </c>
      <c r="F188" s="85">
        <v>6750</v>
      </c>
      <c r="G188" s="85">
        <v>6750</v>
      </c>
      <c r="H188" s="85"/>
      <c r="I188" s="85"/>
      <c r="J188" s="85"/>
      <c r="K188" s="86"/>
      <c r="L188" s="85"/>
      <c r="M188" s="85"/>
      <c r="N188" s="85"/>
      <c r="O188" s="85"/>
      <c r="P188" s="85"/>
      <c r="Q188" s="87"/>
      <c r="R188" s="85"/>
    </row>
    <row r="189" spans="1:18" s="6" customFormat="1" ht="12.75">
      <c r="A189" s="83"/>
      <c r="B189" s="84"/>
      <c r="C189" s="84" t="s">
        <v>188</v>
      </c>
      <c r="D189" s="41" t="s">
        <v>214</v>
      </c>
      <c r="E189" s="85">
        <v>1040</v>
      </c>
      <c r="F189" s="85">
        <v>1040</v>
      </c>
      <c r="G189" s="85">
        <v>1040</v>
      </c>
      <c r="H189" s="85"/>
      <c r="I189" s="85"/>
      <c r="J189" s="85"/>
      <c r="K189" s="86"/>
      <c r="L189" s="85"/>
      <c r="M189" s="85"/>
      <c r="N189" s="85"/>
      <c r="O189" s="85"/>
      <c r="P189" s="85"/>
      <c r="Q189" s="87"/>
      <c r="R189" s="85"/>
    </row>
    <row r="190" spans="1:18" s="6" customFormat="1" ht="12.75">
      <c r="A190" s="83"/>
      <c r="B190" s="84"/>
      <c r="C190" s="84" t="s">
        <v>190</v>
      </c>
      <c r="D190" s="41" t="s">
        <v>191</v>
      </c>
      <c r="E190" s="85">
        <v>120</v>
      </c>
      <c r="F190" s="85">
        <v>120</v>
      </c>
      <c r="G190" s="85">
        <v>120</v>
      </c>
      <c r="H190" s="85"/>
      <c r="I190" s="85"/>
      <c r="J190" s="85"/>
      <c r="K190" s="86"/>
      <c r="L190" s="85"/>
      <c r="M190" s="85"/>
      <c r="N190" s="85"/>
      <c r="O190" s="85"/>
      <c r="P190" s="85"/>
      <c r="Q190" s="87"/>
      <c r="R190" s="85"/>
    </row>
    <row r="191" spans="1:18" s="6" customFormat="1" ht="12.75">
      <c r="A191" s="83"/>
      <c r="B191" s="84"/>
      <c r="C191" s="84" t="s">
        <v>192</v>
      </c>
      <c r="D191" s="41" t="s">
        <v>193</v>
      </c>
      <c r="E191" s="85">
        <v>24530</v>
      </c>
      <c r="F191" s="85">
        <v>24530</v>
      </c>
      <c r="G191" s="85"/>
      <c r="H191" s="85">
        <v>24530</v>
      </c>
      <c r="I191" s="85"/>
      <c r="J191" s="85"/>
      <c r="K191" s="86"/>
      <c r="L191" s="85"/>
      <c r="M191" s="85"/>
      <c r="N191" s="85"/>
      <c r="O191" s="85"/>
      <c r="P191" s="85"/>
      <c r="Q191" s="87"/>
      <c r="R191" s="85"/>
    </row>
    <row r="192" spans="1:18" s="6" customFormat="1" ht="12.75">
      <c r="A192" s="83"/>
      <c r="B192" s="84"/>
      <c r="C192" s="84" t="s">
        <v>198</v>
      </c>
      <c r="D192" s="41" t="s">
        <v>199</v>
      </c>
      <c r="E192" s="85">
        <v>2267</v>
      </c>
      <c r="F192" s="85">
        <v>2267</v>
      </c>
      <c r="G192" s="85"/>
      <c r="H192" s="85">
        <v>2267</v>
      </c>
      <c r="I192" s="85"/>
      <c r="J192" s="85"/>
      <c r="K192" s="86"/>
      <c r="L192" s="85"/>
      <c r="M192" s="85"/>
      <c r="N192" s="85"/>
      <c r="O192" s="85"/>
      <c r="P192" s="85"/>
      <c r="Q192" s="87"/>
      <c r="R192" s="85"/>
    </row>
    <row r="193" spans="1:18" s="6" customFormat="1" ht="12.75">
      <c r="A193" s="83"/>
      <c r="B193" s="84"/>
      <c r="C193" s="84" t="s">
        <v>228</v>
      </c>
      <c r="D193" s="41" t="s">
        <v>229</v>
      </c>
      <c r="E193" s="85">
        <v>280</v>
      </c>
      <c r="F193" s="85">
        <v>280</v>
      </c>
      <c r="G193" s="85"/>
      <c r="H193" s="85">
        <v>280</v>
      </c>
      <c r="I193" s="85"/>
      <c r="J193" s="85"/>
      <c r="K193" s="86"/>
      <c r="L193" s="85"/>
      <c r="M193" s="85"/>
      <c r="N193" s="85"/>
      <c r="O193" s="85"/>
      <c r="P193" s="85"/>
      <c r="Q193" s="87"/>
      <c r="R193" s="85"/>
    </row>
    <row r="194" spans="1:18" s="6" customFormat="1" ht="12.75">
      <c r="A194" s="83"/>
      <c r="B194" s="84"/>
      <c r="C194" s="84" t="s">
        <v>194</v>
      </c>
      <c r="D194" s="41" t="s">
        <v>195</v>
      </c>
      <c r="E194" s="85">
        <v>179390</v>
      </c>
      <c r="F194" s="85">
        <v>179390</v>
      </c>
      <c r="G194" s="85"/>
      <c r="H194" s="85">
        <v>179390</v>
      </c>
      <c r="I194" s="85"/>
      <c r="J194" s="85"/>
      <c r="K194" s="86"/>
      <c r="L194" s="85"/>
      <c r="M194" s="85"/>
      <c r="N194" s="85"/>
      <c r="O194" s="85"/>
      <c r="P194" s="85"/>
      <c r="Q194" s="87"/>
      <c r="R194" s="85"/>
    </row>
    <row r="195" spans="1:18" s="82" customFormat="1" ht="12.75">
      <c r="A195" s="83"/>
      <c r="B195" s="57"/>
      <c r="C195" s="57" t="s">
        <v>196</v>
      </c>
      <c r="D195" s="52" t="s">
        <v>197</v>
      </c>
      <c r="E195" s="116">
        <v>2404</v>
      </c>
      <c r="F195" s="116">
        <v>2404</v>
      </c>
      <c r="G195" s="116"/>
      <c r="H195" s="116">
        <v>2404</v>
      </c>
      <c r="I195" s="116"/>
      <c r="J195" s="116"/>
      <c r="K195" s="117"/>
      <c r="L195" s="116"/>
      <c r="M195" s="116"/>
      <c r="N195" s="116"/>
      <c r="O195" s="116"/>
      <c r="P195" s="116"/>
      <c r="Q195" s="118"/>
      <c r="R195" s="116"/>
    </row>
    <row r="196" spans="1:18" s="82" customFormat="1" ht="25.5">
      <c r="A196" s="83"/>
      <c r="B196" s="57"/>
      <c r="C196" s="84" t="s">
        <v>238</v>
      </c>
      <c r="D196" s="41" t="s">
        <v>239</v>
      </c>
      <c r="E196" s="116">
        <v>1094</v>
      </c>
      <c r="F196" s="116">
        <v>1094</v>
      </c>
      <c r="G196" s="116"/>
      <c r="H196" s="116">
        <v>1094</v>
      </c>
      <c r="I196" s="116"/>
      <c r="J196" s="116"/>
      <c r="K196" s="117"/>
      <c r="L196" s="116"/>
      <c r="M196" s="116"/>
      <c r="N196" s="116"/>
      <c r="O196" s="116"/>
      <c r="P196" s="116"/>
      <c r="Q196" s="118"/>
      <c r="R196" s="116"/>
    </row>
    <row r="197" spans="1:18" s="82" customFormat="1" ht="25.5">
      <c r="A197" s="83"/>
      <c r="B197" s="57"/>
      <c r="C197" s="84" t="s">
        <v>220</v>
      </c>
      <c r="D197" s="41" t="s">
        <v>221</v>
      </c>
      <c r="E197" s="116">
        <v>300</v>
      </c>
      <c r="F197" s="116">
        <v>300</v>
      </c>
      <c r="G197" s="116"/>
      <c r="H197" s="116">
        <v>300</v>
      </c>
      <c r="I197" s="116"/>
      <c r="J197" s="116"/>
      <c r="K197" s="117"/>
      <c r="L197" s="116"/>
      <c r="M197" s="116"/>
      <c r="N197" s="116"/>
      <c r="O197" s="116"/>
      <c r="P197" s="116"/>
      <c r="Q197" s="118"/>
      <c r="R197" s="116"/>
    </row>
    <row r="198" spans="1:18" s="6" customFormat="1" ht="13.5" thickBot="1">
      <c r="A198" s="83"/>
      <c r="B198" s="88"/>
      <c r="C198" s="88" t="s">
        <v>276</v>
      </c>
      <c r="D198" s="96" t="s">
        <v>277</v>
      </c>
      <c r="E198" s="89">
        <v>1220</v>
      </c>
      <c r="F198" s="89">
        <v>1220</v>
      </c>
      <c r="G198" s="89"/>
      <c r="H198" s="89">
        <v>1220</v>
      </c>
      <c r="I198" s="89"/>
      <c r="J198" s="89"/>
      <c r="K198" s="90"/>
      <c r="L198" s="89"/>
      <c r="M198" s="89"/>
      <c r="N198" s="89"/>
      <c r="O198" s="89"/>
      <c r="P198" s="89"/>
      <c r="Q198" s="91"/>
      <c r="R198" s="89"/>
    </row>
    <row r="199" spans="1:18" s="6" customFormat="1" ht="25.5">
      <c r="A199" s="81"/>
      <c r="B199" s="92" t="s">
        <v>278</v>
      </c>
      <c r="C199" s="92"/>
      <c r="D199" s="50" t="s">
        <v>279</v>
      </c>
      <c r="E199" s="95">
        <f aca="true" t="shared" si="33" ref="E199:R199">SUM(E200:E215)</f>
        <v>339281</v>
      </c>
      <c r="F199" s="95">
        <f t="shared" si="33"/>
        <v>339281</v>
      </c>
      <c r="G199" s="95">
        <f t="shared" si="33"/>
        <v>307224</v>
      </c>
      <c r="H199" s="95">
        <f t="shared" si="33"/>
        <v>31857</v>
      </c>
      <c r="I199" s="95">
        <f t="shared" si="33"/>
        <v>0</v>
      </c>
      <c r="J199" s="95">
        <f t="shared" si="33"/>
        <v>200</v>
      </c>
      <c r="K199" s="98">
        <f t="shared" si="33"/>
        <v>0</v>
      </c>
      <c r="L199" s="95">
        <f t="shared" si="33"/>
        <v>0</v>
      </c>
      <c r="M199" s="95">
        <f t="shared" si="33"/>
        <v>0</v>
      </c>
      <c r="N199" s="95">
        <f t="shared" si="33"/>
        <v>0</v>
      </c>
      <c r="O199" s="95">
        <f t="shared" si="33"/>
        <v>0</v>
      </c>
      <c r="P199" s="95">
        <f t="shared" si="33"/>
        <v>0</v>
      </c>
      <c r="Q199" s="93">
        <f t="shared" si="33"/>
        <v>0</v>
      </c>
      <c r="R199" s="95">
        <f t="shared" si="33"/>
        <v>0</v>
      </c>
    </row>
    <row r="200" spans="1:18" s="6" customFormat="1" ht="16.5" customHeight="1">
      <c r="A200" s="83"/>
      <c r="B200" s="84"/>
      <c r="C200" s="84" t="s">
        <v>222</v>
      </c>
      <c r="D200" s="41" t="s">
        <v>264</v>
      </c>
      <c r="E200" s="85">
        <v>200</v>
      </c>
      <c r="F200" s="85">
        <v>200</v>
      </c>
      <c r="G200" s="85"/>
      <c r="H200" s="85"/>
      <c r="I200" s="85"/>
      <c r="J200" s="85">
        <v>200</v>
      </c>
      <c r="K200" s="86"/>
      <c r="L200" s="85"/>
      <c r="M200" s="85"/>
      <c r="N200" s="85"/>
      <c r="O200" s="85"/>
      <c r="P200" s="85"/>
      <c r="Q200" s="87"/>
      <c r="R200" s="85"/>
    </row>
    <row r="201" spans="1:18" s="6" customFormat="1" ht="15" customHeight="1">
      <c r="A201" s="83"/>
      <c r="B201" s="84"/>
      <c r="C201" s="84" t="s">
        <v>205</v>
      </c>
      <c r="D201" s="41" t="s">
        <v>206</v>
      </c>
      <c r="E201" s="85">
        <v>239740</v>
      </c>
      <c r="F201" s="85">
        <v>239740</v>
      </c>
      <c r="G201" s="85">
        <v>239740</v>
      </c>
      <c r="H201" s="85"/>
      <c r="I201" s="85"/>
      <c r="J201" s="85"/>
      <c r="K201" s="86"/>
      <c r="L201" s="85"/>
      <c r="M201" s="85"/>
      <c r="N201" s="85"/>
      <c r="O201" s="85"/>
      <c r="P201" s="85"/>
      <c r="Q201" s="87"/>
      <c r="R201" s="85"/>
    </row>
    <row r="202" spans="1:18" s="6" customFormat="1" ht="12.75">
      <c r="A202" s="83"/>
      <c r="B202" s="84"/>
      <c r="C202" s="84" t="s">
        <v>211</v>
      </c>
      <c r="D202" s="41" t="s">
        <v>212</v>
      </c>
      <c r="E202" s="85">
        <v>17654</v>
      </c>
      <c r="F202" s="85">
        <v>17654</v>
      </c>
      <c r="G202" s="85">
        <v>17654</v>
      </c>
      <c r="H202" s="85"/>
      <c r="I202" s="85"/>
      <c r="J202" s="85"/>
      <c r="K202" s="86"/>
      <c r="L202" s="85"/>
      <c r="M202" s="85"/>
      <c r="N202" s="85"/>
      <c r="O202" s="85"/>
      <c r="P202" s="85"/>
      <c r="Q202" s="87"/>
      <c r="R202" s="85"/>
    </row>
    <row r="203" spans="1:18" s="6" customFormat="1" ht="15" customHeight="1">
      <c r="A203" s="83"/>
      <c r="B203" s="84"/>
      <c r="C203" s="84" t="s">
        <v>186</v>
      </c>
      <c r="D203" s="41" t="s">
        <v>213</v>
      </c>
      <c r="E203" s="85">
        <v>43200</v>
      </c>
      <c r="F203" s="85">
        <v>43200</v>
      </c>
      <c r="G203" s="85">
        <v>43200</v>
      </c>
      <c r="H203" s="85"/>
      <c r="I203" s="85"/>
      <c r="J203" s="85"/>
      <c r="K203" s="86"/>
      <c r="L203" s="85"/>
      <c r="M203" s="85"/>
      <c r="N203" s="85"/>
      <c r="O203" s="85"/>
      <c r="P203" s="85"/>
      <c r="Q203" s="87"/>
      <c r="R203" s="85"/>
    </row>
    <row r="204" spans="1:18" s="6" customFormat="1" ht="12.75">
      <c r="A204" s="83"/>
      <c r="B204" s="84"/>
      <c r="C204" s="84" t="s">
        <v>188</v>
      </c>
      <c r="D204" s="41" t="s">
        <v>214</v>
      </c>
      <c r="E204" s="85">
        <v>6630</v>
      </c>
      <c r="F204" s="85">
        <v>6630</v>
      </c>
      <c r="G204" s="85">
        <v>6630</v>
      </c>
      <c r="H204" s="85"/>
      <c r="I204" s="85"/>
      <c r="J204" s="85"/>
      <c r="K204" s="86"/>
      <c r="L204" s="85"/>
      <c r="M204" s="85"/>
      <c r="N204" s="85"/>
      <c r="O204" s="85"/>
      <c r="P204" s="85"/>
      <c r="Q204" s="87"/>
      <c r="R204" s="85"/>
    </row>
    <row r="205" spans="1:18" s="6" customFormat="1" ht="12.75">
      <c r="A205" s="83"/>
      <c r="B205" s="84"/>
      <c r="C205" s="84" t="s">
        <v>192</v>
      </c>
      <c r="D205" s="41" t="s">
        <v>193</v>
      </c>
      <c r="E205" s="85">
        <v>10000</v>
      </c>
      <c r="F205" s="85">
        <v>10000</v>
      </c>
      <c r="G205" s="85"/>
      <c r="H205" s="85">
        <v>10000</v>
      </c>
      <c r="I205" s="85"/>
      <c r="J205" s="85"/>
      <c r="K205" s="86"/>
      <c r="L205" s="85"/>
      <c r="M205" s="85"/>
      <c r="N205" s="85"/>
      <c r="O205" s="85"/>
      <c r="P205" s="85"/>
      <c r="Q205" s="87"/>
      <c r="R205" s="85"/>
    </row>
    <row r="206" spans="1:18" s="6" customFormat="1" ht="12.75">
      <c r="A206" s="83"/>
      <c r="B206" s="84"/>
      <c r="C206" s="84" t="s">
        <v>198</v>
      </c>
      <c r="D206" s="41" t="s">
        <v>199</v>
      </c>
      <c r="E206" s="85">
        <v>510</v>
      </c>
      <c r="F206" s="85">
        <v>510</v>
      </c>
      <c r="G206" s="85"/>
      <c r="H206" s="85">
        <v>510</v>
      </c>
      <c r="I206" s="85"/>
      <c r="J206" s="85"/>
      <c r="K206" s="86"/>
      <c r="L206" s="85"/>
      <c r="M206" s="85"/>
      <c r="N206" s="85"/>
      <c r="O206" s="85"/>
      <c r="P206" s="85"/>
      <c r="Q206" s="87"/>
      <c r="R206" s="85"/>
    </row>
    <row r="207" spans="1:18" s="6" customFormat="1" ht="12.75">
      <c r="A207" s="83"/>
      <c r="B207" s="84"/>
      <c r="C207" s="84" t="s">
        <v>228</v>
      </c>
      <c r="D207" s="41" t="s">
        <v>229</v>
      </c>
      <c r="E207" s="85">
        <v>460</v>
      </c>
      <c r="F207" s="85">
        <v>460</v>
      </c>
      <c r="G207" s="85"/>
      <c r="H207" s="85">
        <v>460</v>
      </c>
      <c r="I207" s="85"/>
      <c r="J207" s="85"/>
      <c r="K207" s="86"/>
      <c r="L207" s="85"/>
      <c r="M207" s="85"/>
      <c r="N207" s="85"/>
      <c r="O207" s="85"/>
      <c r="P207" s="85"/>
      <c r="Q207" s="87"/>
      <c r="R207" s="85"/>
    </row>
    <row r="208" spans="1:18" s="6" customFormat="1" ht="12.75">
      <c r="A208" s="83"/>
      <c r="B208" s="84"/>
      <c r="C208" s="84" t="s">
        <v>194</v>
      </c>
      <c r="D208" s="41" t="s">
        <v>195</v>
      </c>
      <c r="E208" s="85">
        <v>6800</v>
      </c>
      <c r="F208" s="85">
        <v>6800</v>
      </c>
      <c r="G208" s="85"/>
      <c r="H208" s="85">
        <v>6800</v>
      </c>
      <c r="I208" s="85"/>
      <c r="J208" s="85"/>
      <c r="K208" s="86"/>
      <c r="L208" s="85"/>
      <c r="M208" s="85"/>
      <c r="N208" s="85"/>
      <c r="O208" s="85"/>
      <c r="P208" s="85"/>
      <c r="Q208" s="87"/>
      <c r="R208" s="85"/>
    </row>
    <row r="209" spans="1:18" s="6" customFormat="1" ht="12.75">
      <c r="A209" s="83"/>
      <c r="B209" s="84"/>
      <c r="C209" s="84" t="s">
        <v>230</v>
      </c>
      <c r="D209" s="41" t="s">
        <v>280</v>
      </c>
      <c r="E209" s="85">
        <v>800</v>
      </c>
      <c r="F209" s="85">
        <v>800</v>
      </c>
      <c r="G209" s="85"/>
      <c r="H209" s="85">
        <v>800</v>
      </c>
      <c r="I209" s="85"/>
      <c r="J209" s="85"/>
      <c r="K209" s="86"/>
      <c r="L209" s="85"/>
      <c r="M209" s="85"/>
      <c r="N209" s="85"/>
      <c r="O209" s="85"/>
      <c r="P209" s="85"/>
      <c r="Q209" s="87"/>
      <c r="R209" s="85"/>
    </row>
    <row r="210" spans="1:18" s="6" customFormat="1" ht="26.25" customHeight="1">
      <c r="A210" s="83"/>
      <c r="B210" s="84"/>
      <c r="C210" s="84" t="s">
        <v>234</v>
      </c>
      <c r="D210" s="41" t="s">
        <v>235</v>
      </c>
      <c r="E210" s="85">
        <v>2050</v>
      </c>
      <c r="F210" s="85">
        <v>2050</v>
      </c>
      <c r="G210" s="85"/>
      <c r="H210" s="85">
        <v>2050</v>
      </c>
      <c r="I210" s="85"/>
      <c r="J210" s="85"/>
      <c r="K210" s="86"/>
      <c r="L210" s="85"/>
      <c r="M210" s="85"/>
      <c r="N210" s="85"/>
      <c r="O210" s="85"/>
      <c r="P210" s="85"/>
      <c r="Q210" s="87"/>
      <c r="R210" s="85"/>
    </row>
    <row r="211" spans="1:18" s="6" customFormat="1" ht="12.75">
      <c r="A211" s="83"/>
      <c r="B211" s="84"/>
      <c r="C211" s="84" t="s">
        <v>236</v>
      </c>
      <c r="D211" s="41" t="s">
        <v>237</v>
      </c>
      <c r="E211" s="85">
        <v>1585</v>
      </c>
      <c r="F211" s="85">
        <v>1585</v>
      </c>
      <c r="G211" s="85"/>
      <c r="H211" s="85">
        <v>1585</v>
      </c>
      <c r="I211" s="85"/>
      <c r="J211" s="85"/>
      <c r="K211" s="86"/>
      <c r="L211" s="85"/>
      <c r="M211" s="85"/>
      <c r="N211" s="85"/>
      <c r="O211" s="85"/>
      <c r="P211" s="85"/>
      <c r="Q211" s="87"/>
      <c r="R211" s="85"/>
    </row>
    <row r="212" spans="1:18" s="6" customFormat="1" ht="12.75">
      <c r="A212" s="83"/>
      <c r="B212" s="84"/>
      <c r="C212" s="84" t="s">
        <v>196</v>
      </c>
      <c r="D212" s="41" t="s">
        <v>197</v>
      </c>
      <c r="E212" s="85">
        <v>550</v>
      </c>
      <c r="F212" s="85">
        <v>550</v>
      </c>
      <c r="G212" s="85"/>
      <c r="H212" s="85">
        <v>550</v>
      </c>
      <c r="I212" s="85"/>
      <c r="J212" s="85"/>
      <c r="K212" s="86"/>
      <c r="L212" s="85"/>
      <c r="M212" s="85"/>
      <c r="N212" s="85"/>
      <c r="O212" s="85"/>
      <c r="P212" s="85"/>
      <c r="Q212" s="87"/>
      <c r="R212" s="85"/>
    </row>
    <row r="213" spans="1:18" s="6" customFormat="1" ht="25.5">
      <c r="A213" s="83"/>
      <c r="B213" s="84"/>
      <c r="C213" s="84" t="s">
        <v>238</v>
      </c>
      <c r="D213" s="41" t="s">
        <v>239</v>
      </c>
      <c r="E213" s="85">
        <v>6017</v>
      </c>
      <c r="F213" s="85">
        <v>6017</v>
      </c>
      <c r="G213" s="85"/>
      <c r="H213" s="85">
        <v>6017</v>
      </c>
      <c r="I213" s="85"/>
      <c r="J213" s="85"/>
      <c r="K213" s="86"/>
      <c r="L213" s="85"/>
      <c r="M213" s="85"/>
      <c r="N213" s="85"/>
      <c r="O213" s="85"/>
      <c r="P213" s="85"/>
      <c r="Q213" s="87"/>
      <c r="R213" s="85"/>
    </row>
    <row r="214" spans="1:18" s="6" customFormat="1" ht="12.75">
      <c r="A214" s="83"/>
      <c r="B214" s="57"/>
      <c r="C214" s="462" t="s">
        <v>267</v>
      </c>
      <c r="D214" s="463" t="s">
        <v>38</v>
      </c>
      <c r="E214" s="116">
        <v>1450</v>
      </c>
      <c r="F214" s="116">
        <v>1450</v>
      </c>
      <c r="G214" s="116"/>
      <c r="H214" s="116">
        <v>1450</v>
      </c>
      <c r="I214" s="116"/>
      <c r="J214" s="116"/>
      <c r="K214" s="117"/>
      <c r="L214" s="116"/>
      <c r="M214" s="116"/>
      <c r="N214" s="116"/>
      <c r="O214" s="116"/>
      <c r="P214" s="116"/>
      <c r="Q214" s="118"/>
      <c r="R214" s="116"/>
    </row>
    <row r="215" spans="1:18" s="6" customFormat="1" ht="25.5" customHeight="1">
      <c r="A215" s="83"/>
      <c r="B215" s="57"/>
      <c r="C215" s="84" t="s">
        <v>220</v>
      </c>
      <c r="D215" s="41" t="s">
        <v>221</v>
      </c>
      <c r="E215" s="116">
        <v>1635</v>
      </c>
      <c r="F215" s="116">
        <v>1635</v>
      </c>
      <c r="G215" s="116"/>
      <c r="H215" s="116">
        <v>1635</v>
      </c>
      <c r="I215" s="116"/>
      <c r="J215" s="116"/>
      <c r="K215" s="117"/>
      <c r="L215" s="116"/>
      <c r="M215" s="116"/>
      <c r="N215" s="116"/>
      <c r="O215" s="116"/>
      <c r="P215" s="116"/>
      <c r="Q215" s="118"/>
      <c r="R215" s="116"/>
    </row>
    <row r="216" spans="1:18" s="6" customFormat="1" ht="25.5">
      <c r="A216" s="81"/>
      <c r="B216" s="92" t="s">
        <v>281</v>
      </c>
      <c r="C216" s="92"/>
      <c r="D216" s="50" t="s">
        <v>282</v>
      </c>
      <c r="E216" s="95">
        <f aca="true" t="shared" si="34" ref="E216:R216">SUM(E217:E219)</f>
        <v>20370</v>
      </c>
      <c r="F216" s="95">
        <f t="shared" si="34"/>
        <v>20370</v>
      </c>
      <c r="G216" s="95">
        <f t="shared" si="34"/>
        <v>0</v>
      </c>
      <c r="H216" s="95">
        <f t="shared" si="34"/>
        <v>20370</v>
      </c>
      <c r="I216" s="95">
        <f t="shared" si="34"/>
        <v>0</v>
      </c>
      <c r="J216" s="95">
        <f t="shared" si="34"/>
        <v>0</v>
      </c>
      <c r="K216" s="98">
        <f t="shared" si="34"/>
        <v>0</v>
      </c>
      <c r="L216" s="95">
        <f t="shared" si="34"/>
        <v>0</v>
      </c>
      <c r="M216" s="95">
        <f t="shared" si="34"/>
        <v>0</v>
      </c>
      <c r="N216" s="95">
        <f t="shared" si="34"/>
        <v>0</v>
      </c>
      <c r="O216" s="95">
        <f t="shared" si="34"/>
        <v>0</v>
      </c>
      <c r="P216" s="95">
        <f t="shared" si="34"/>
        <v>0</v>
      </c>
      <c r="Q216" s="93">
        <f t="shared" si="34"/>
        <v>0</v>
      </c>
      <c r="R216" s="95">
        <f t="shared" si="34"/>
        <v>0</v>
      </c>
    </row>
    <row r="217" spans="1:18" s="6" customFormat="1" ht="12.75">
      <c r="A217" s="83"/>
      <c r="B217" s="84"/>
      <c r="C217" s="84" t="s">
        <v>194</v>
      </c>
      <c r="D217" s="41" t="s">
        <v>195</v>
      </c>
      <c r="E217" s="85">
        <v>7800</v>
      </c>
      <c r="F217" s="85">
        <v>7800</v>
      </c>
      <c r="G217" s="85"/>
      <c r="H217" s="85">
        <v>7800</v>
      </c>
      <c r="I217" s="85"/>
      <c r="J217" s="85"/>
      <c r="K217" s="86"/>
      <c r="L217" s="85"/>
      <c r="M217" s="85"/>
      <c r="N217" s="85"/>
      <c r="O217" s="85"/>
      <c r="P217" s="85"/>
      <c r="Q217" s="87"/>
      <c r="R217" s="85"/>
    </row>
    <row r="218" spans="1:18" s="82" customFormat="1" ht="12.75">
      <c r="A218" s="83"/>
      <c r="B218" s="84"/>
      <c r="C218" s="84" t="s">
        <v>236</v>
      </c>
      <c r="D218" s="41" t="s">
        <v>283</v>
      </c>
      <c r="E218" s="85">
        <v>3628</v>
      </c>
      <c r="F218" s="85">
        <v>3628</v>
      </c>
      <c r="G218" s="85"/>
      <c r="H218" s="85">
        <v>3628</v>
      </c>
      <c r="I218" s="85"/>
      <c r="J218" s="85"/>
      <c r="K218" s="86"/>
      <c r="L218" s="85"/>
      <c r="M218" s="85"/>
      <c r="N218" s="85"/>
      <c r="O218" s="85"/>
      <c r="P218" s="85"/>
      <c r="Q218" s="87"/>
      <c r="R218" s="85"/>
    </row>
    <row r="219" spans="1:18" s="6" customFormat="1" ht="27" customHeight="1" thickBot="1">
      <c r="A219" s="83"/>
      <c r="B219" s="88"/>
      <c r="C219" s="88" t="s">
        <v>220</v>
      </c>
      <c r="D219" s="96" t="s">
        <v>221</v>
      </c>
      <c r="E219" s="89">
        <v>8942</v>
      </c>
      <c r="F219" s="89">
        <v>8942</v>
      </c>
      <c r="G219" s="89"/>
      <c r="H219" s="89">
        <v>8942</v>
      </c>
      <c r="I219" s="89"/>
      <c r="J219" s="89"/>
      <c r="K219" s="90"/>
      <c r="L219" s="89"/>
      <c r="M219" s="89"/>
      <c r="N219" s="89"/>
      <c r="O219" s="89"/>
      <c r="P219" s="89"/>
      <c r="Q219" s="91"/>
      <c r="R219" s="89"/>
    </row>
    <row r="220" spans="1:18" s="6" customFormat="1" ht="12.75">
      <c r="A220" s="83"/>
      <c r="B220" s="121" t="s">
        <v>284</v>
      </c>
      <c r="C220" s="121"/>
      <c r="D220" s="128" t="s">
        <v>285</v>
      </c>
      <c r="E220" s="129">
        <f aca="true" t="shared" si="35" ref="E220:L220">SUM(E221:E229)</f>
        <v>123376</v>
      </c>
      <c r="F220" s="129">
        <f t="shared" si="35"/>
        <v>123376</v>
      </c>
      <c r="G220" s="129">
        <f>SUM(G221:G229)</f>
        <v>98548</v>
      </c>
      <c r="H220" s="129">
        <f t="shared" si="35"/>
        <v>24228</v>
      </c>
      <c r="I220" s="129">
        <f t="shared" si="35"/>
        <v>0</v>
      </c>
      <c r="J220" s="129">
        <f t="shared" si="35"/>
        <v>600</v>
      </c>
      <c r="K220" s="129">
        <f t="shared" si="35"/>
        <v>0</v>
      </c>
      <c r="L220" s="129">
        <f t="shared" si="35"/>
        <v>0</v>
      </c>
      <c r="M220" s="129"/>
      <c r="N220" s="129"/>
      <c r="O220" s="129"/>
      <c r="P220" s="129">
        <f>SUM(P221:P229)</f>
        <v>0</v>
      </c>
      <c r="Q220" s="131">
        <f>SUM(Q221:Q229)</f>
        <v>0</v>
      </c>
      <c r="R220" s="129"/>
    </row>
    <row r="221" spans="1:18" s="6" customFormat="1" ht="25.5">
      <c r="A221" s="83"/>
      <c r="B221" s="84"/>
      <c r="C221" s="84" t="s">
        <v>222</v>
      </c>
      <c r="D221" s="41" t="s">
        <v>264</v>
      </c>
      <c r="E221" s="85">
        <v>600</v>
      </c>
      <c r="F221" s="85">
        <v>600</v>
      </c>
      <c r="G221" s="85"/>
      <c r="H221" s="85"/>
      <c r="I221" s="85"/>
      <c r="J221" s="85">
        <v>600</v>
      </c>
      <c r="K221" s="86"/>
      <c r="L221" s="85"/>
      <c r="M221" s="85"/>
      <c r="N221" s="85"/>
      <c r="O221" s="85"/>
      <c r="P221" s="85"/>
      <c r="Q221" s="87"/>
      <c r="R221" s="85"/>
    </row>
    <row r="222" spans="1:18" s="6" customFormat="1" ht="15" customHeight="1">
      <c r="A222" s="83"/>
      <c r="B222" s="84"/>
      <c r="C222" s="84" t="s">
        <v>205</v>
      </c>
      <c r="D222" s="41" t="s">
        <v>206</v>
      </c>
      <c r="E222" s="85">
        <v>78529</v>
      </c>
      <c r="F222" s="85">
        <v>78529</v>
      </c>
      <c r="G222" s="85">
        <v>78529</v>
      </c>
      <c r="H222" s="85"/>
      <c r="I222" s="85"/>
      <c r="J222" s="85"/>
      <c r="K222" s="86"/>
      <c r="L222" s="85"/>
      <c r="M222" s="85"/>
      <c r="N222" s="85"/>
      <c r="O222" s="85"/>
      <c r="P222" s="85"/>
      <c r="Q222" s="87"/>
      <c r="R222" s="85"/>
    </row>
    <row r="223" spans="1:18" s="6" customFormat="1" ht="12.75">
      <c r="A223" s="83"/>
      <c r="B223" s="84"/>
      <c r="C223" s="84" t="s">
        <v>211</v>
      </c>
      <c r="D223" s="41" t="s">
        <v>212</v>
      </c>
      <c r="E223" s="85">
        <v>5639</v>
      </c>
      <c r="F223" s="85">
        <v>5639</v>
      </c>
      <c r="G223" s="85">
        <v>5639</v>
      </c>
      <c r="H223" s="85"/>
      <c r="I223" s="85"/>
      <c r="J223" s="85"/>
      <c r="K223" s="86"/>
      <c r="L223" s="85"/>
      <c r="M223" s="85"/>
      <c r="N223" s="85"/>
      <c r="O223" s="85"/>
      <c r="P223" s="85"/>
      <c r="Q223" s="87"/>
      <c r="R223" s="85"/>
    </row>
    <row r="224" spans="1:18" s="6" customFormat="1" ht="12.75" customHeight="1">
      <c r="A224" s="83"/>
      <c r="B224" s="84"/>
      <c r="C224" s="84" t="s">
        <v>186</v>
      </c>
      <c r="D224" s="41" t="s">
        <v>213</v>
      </c>
      <c r="E224" s="85">
        <v>12480</v>
      </c>
      <c r="F224" s="85">
        <v>12480</v>
      </c>
      <c r="G224" s="85">
        <v>12480</v>
      </c>
      <c r="H224" s="85"/>
      <c r="I224" s="85"/>
      <c r="J224" s="85"/>
      <c r="K224" s="86"/>
      <c r="L224" s="85"/>
      <c r="M224" s="85"/>
      <c r="N224" s="85"/>
      <c r="O224" s="85"/>
      <c r="P224" s="85"/>
      <c r="Q224" s="87"/>
      <c r="R224" s="85"/>
    </row>
    <row r="225" spans="1:18" s="6" customFormat="1" ht="12.75">
      <c r="A225" s="83"/>
      <c r="B225" s="84"/>
      <c r="C225" s="84" t="s">
        <v>188</v>
      </c>
      <c r="D225" s="41" t="s">
        <v>214</v>
      </c>
      <c r="E225" s="85">
        <v>1900</v>
      </c>
      <c r="F225" s="85">
        <v>1900</v>
      </c>
      <c r="G225" s="85">
        <v>1900</v>
      </c>
      <c r="H225" s="85"/>
      <c r="I225" s="85"/>
      <c r="J225" s="85"/>
      <c r="K225" s="86"/>
      <c r="L225" s="85"/>
      <c r="M225" s="85"/>
      <c r="N225" s="85"/>
      <c r="O225" s="85"/>
      <c r="P225" s="85"/>
      <c r="Q225" s="87"/>
      <c r="R225" s="85"/>
    </row>
    <row r="226" spans="1:18" s="6" customFormat="1" ht="12.75">
      <c r="A226" s="83"/>
      <c r="B226" s="84"/>
      <c r="C226" s="84" t="s">
        <v>192</v>
      </c>
      <c r="D226" s="41" t="s">
        <v>193</v>
      </c>
      <c r="E226" s="85">
        <v>700</v>
      </c>
      <c r="F226" s="85">
        <v>700</v>
      </c>
      <c r="G226" s="85"/>
      <c r="H226" s="85">
        <v>700</v>
      </c>
      <c r="I226" s="85"/>
      <c r="J226" s="85"/>
      <c r="K226" s="86"/>
      <c r="L226" s="85"/>
      <c r="M226" s="85"/>
      <c r="N226" s="85"/>
      <c r="O226" s="85"/>
      <c r="P226" s="85"/>
      <c r="Q226" s="87"/>
      <c r="R226" s="85"/>
    </row>
    <row r="227" spans="1:18" s="6" customFormat="1" ht="12.75">
      <c r="A227" s="83"/>
      <c r="B227" s="84"/>
      <c r="C227" s="84" t="s">
        <v>207</v>
      </c>
      <c r="D227" s="41" t="s">
        <v>208</v>
      </c>
      <c r="E227" s="85">
        <v>15800</v>
      </c>
      <c r="F227" s="85">
        <v>15800</v>
      </c>
      <c r="G227" s="85"/>
      <c r="H227" s="85">
        <v>15800</v>
      </c>
      <c r="I227" s="85"/>
      <c r="J227" s="85"/>
      <c r="K227" s="86"/>
      <c r="L227" s="85"/>
      <c r="M227" s="85"/>
      <c r="N227" s="85"/>
      <c r="O227" s="85"/>
      <c r="P227" s="85"/>
      <c r="Q227" s="87"/>
      <c r="R227" s="85"/>
    </row>
    <row r="228" spans="1:18" s="6" customFormat="1" ht="12.75">
      <c r="A228" s="83"/>
      <c r="B228" s="84"/>
      <c r="C228" s="84" t="s">
        <v>194</v>
      </c>
      <c r="D228" s="41" t="s">
        <v>195</v>
      </c>
      <c r="E228" s="85">
        <v>2650</v>
      </c>
      <c r="F228" s="85">
        <v>2650</v>
      </c>
      <c r="G228" s="85"/>
      <c r="H228" s="85">
        <v>2650</v>
      </c>
      <c r="I228" s="85"/>
      <c r="J228" s="85"/>
      <c r="K228" s="86"/>
      <c r="L228" s="85"/>
      <c r="M228" s="85"/>
      <c r="N228" s="85"/>
      <c r="O228" s="85"/>
      <c r="P228" s="85"/>
      <c r="Q228" s="87"/>
      <c r="R228" s="85"/>
    </row>
    <row r="229" spans="1:18" s="6" customFormat="1" ht="12.75">
      <c r="A229" s="83"/>
      <c r="B229" s="84"/>
      <c r="C229" s="84" t="s">
        <v>238</v>
      </c>
      <c r="D229" s="41" t="s">
        <v>286</v>
      </c>
      <c r="E229" s="85">
        <v>5078</v>
      </c>
      <c r="F229" s="85">
        <v>5078</v>
      </c>
      <c r="G229" s="85"/>
      <c r="H229" s="85">
        <v>5078</v>
      </c>
      <c r="I229" s="85"/>
      <c r="J229" s="85"/>
      <c r="K229" s="86"/>
      <c r="L229" s="85"/>
      <c r="M229" s="85"/>
      <c r="N229" s="85"/>
      <c r="O229" s="85"/>
      <c r="P229" s="85"/>
      <c r="Q229" s="87"/>
      <c r="R229" s="85"/>
    </row>
    <row r="230" spans="1:18" s="6" customFormat="1" ht="12.75">
      <c r="A230" s="81"/>
      <c r="B230" s="92" t="s">
        <v>121</v>
      </c>
      <c r="C230" s="92"/>
      <c r="D230" s="50" t="s">
        <v>22</v>
      </c>
      <c r="E230" s="95">
        <f>SUM(E231:E232)</f>
        <v>42301</v>
      </c>
      <c r="F230" s="95">
        <f aca="true" t="shared" si="36" ref="F230:N230">SUM(F231:F232)</f>
        <v>42301</v>
      </c>
      <c r="G230" s="95">
        <f t="shared" si="36"/>
        <v>400</v>
      </c>
      <c r="H230" s="95">
        <f t="shared" si="36"/>
        <v>41901</v>
      </c>
      <c r="I230" s="95">
        <f t="shared" si="36"/>
        <v>0</v>
      </c>
      <c r="J230" s="95">
        <f t="shared" si="36"/>
        <v>0</v>
      </c>
      <c r="K230" s="95">
        <f t="shared" si="36"/>
        <v>0</v>
      </c>
      <c r="L230" s="95">
        <f t="shared" si="36"/>
        <v>0</v>
      </c>
      <c r="M230" s="95">
        <f t="shared" si="36"/>
        <v>0</v>
      </c>
      <c r="N230" s="95">
        <f t="shared" si="36"/>
        <v>0</v>
      </c>
      <c r="O230" s="95">
        <f>SUM(O232:O232)</f>
        <v>0</v>
      </c>
      <c r="P230" s="95">
        <f>SUM(P232:P232)</f>
        <v>0</v>
      </c>
      <c r="Q230" s="93">
        <f>SUM(Q232:Q232)</f>
        <v>0</v>
      </c>
      <c r="R230" s="95">
        <f>SUM(R232:R232)</f>
        <v>0</v>
      </c>
    </row>
    <row r="231" spans="1:18" s="6" customFormat="1" ht="12.75">
      <c r="A231" s="81"/>
      <c r="B231" s="92"/>
      <c r="C231" s="84" t="s">
        <v>190</v>
      </c>
      <c r="D231" s="41" t="s">
        <v>226</v>
      </c>
      <c r="E231" s="97">
        <v>400</v>
      </c>
      <c r="F231" s="97">
        <v>400</v>
      </c>
      <c r="G231" s="97">
        <v>400</v>
      </c>
      <c r="H231" s="95"/>
      <c r="I231" s="95"/>
      <c r="J231" s="95"/>
      <c r="K231" s="98"/>
      <c r="L231" s="95"/>
      <c r="M231" s="95"/>
      <c r="N231" s="95"/>
      <c r="O231" s="95"/>
      <c r="P231" s="95"/>
      <c r="Q231" s="93"/>
      <c r="R231" s="95"/>
    </row>
    <row r="232" spans="1:18" s="30" customFormat="1" ht="13.5" thickBot="1">
      <c r="A232" s="83"/>
      <c r="B232" s="84"/>
      <c r="C232" s="84" t="s">
        <v>238</v>
      </c>
      <c r="D232" s="41" t="s">
        <v>286</v>
      </c>
      <c r="E232" s="85">
        <v>41901</v>
      </c>
      <c r="F232" s="85">
        <v>41901</v>
      </c>
      <c r="G232" s="85"/>
      <c r="H232" s="85">
        <v>41901</v>
      </c>
      <c r="I232" s="85"/>
      <c r="J232" s="85"/>
      <c r="K232" s="86"/>
      <c r="L232" s="85"/>
      <c r="M232" s="85"/>
      <c r="N232" s="85"/>
      <c r="O232" s="85"/>
      <c r="P232" s="85"/>
      <c r="Q232" s="87"/>
      <c r="R232" s="85"/>
    </row>
    <row r="233" spans="1:18" s="6" customFormat="1" ht="13.5" thickBot="1">
      <c r="A233" s="107" t="s">
        <v>287</v>
      </c>
      <c r="B233" s="108"/>
      <c r="C233" s="133"/>
      <c r="D233" s="109" t="s">
        <v>288</v>
      </c>
      <c r="E233" s="110">
        <f aca="true" t="shared" si="37" ref="E233:R233">SUM(E238,E234)</f>
        <v>80000</v>
      </c>
      <c r="F233" s="110">
        <f t="shared" si="37"/>
        <v>80000</v>
      </c>
      <c r="G233" s="110">
        <f t="shared" si="37"/>
        <v>22519</v>
      </c>
      <c r="H233" s="110">
        <f t="shared" si="37"/>
        <v>48481</v>
      </c>
      <c r="I233" s="110">
        <f t="shared" si="37"/>
        <v>9000</v>
      </c>
      <c r="J233" s="110">
        <f t="shared" si="37"/>
        <v>0</v>
      </c>
      <c r="K233" s="111">
        <f t="shared" si="37"/>
        <v>0</v>
      </c>
      <c r="L233" s="110">
        <f t="shared" si="37"/>
        <v>0</v>
      </c>
      <c r="M233" s="110">
        <f t="shared" si="37"/>
        <v>0</v>
      </c>
      <c r="N233" s="110">
        <f t="shared" si="37"/>
        <v>0</v>
      </c>
      <c r="O233" s="110">
        <f t="shared" si="37"/>
        <v>0</v>
      </c>
      <c r="P233" s="110">
        <f t="shared" si="37"/>
        <v>0</v>
      </c>
      <c r="Q233" s="112">
        <f t="shared" si="37"/>
        <v>0</v>
      </c>
      <c r="R233" s="110">
        <f t="shared" si="37"/>
        <v>0</v>
      </c>
    </row>
    <row r="234" spans="1:18" s="6" customFormat="1" ht="12.75">
      <c r="A234" s="134"/>
      <c r="B234" s="135">
        <v>85153</v>
      </c>
      <c r="C234" s="136"/>
      <c r="D234" s="137" t="s">
        <v>289</v>
      </c>
      <c r="E234" s="138">
        <f aca="true" t="shared" si="38" ref="E234:R234">SUM(E235:E237)</f>
        <v>20000</v>
      </c>
      <c r="F234" s="139">
        <f t="shared" si="38"/>
        <v>20000</v>
      </c>
      <c r="G234" s="138">
        <f t="shared" si="38"/>
        <v>0</v>
      </c>
      <c r="H234" s="139">
        <f t="shared" si="38"/>
        <v>20000</v>
      </c>
      <c r="I234" s="138">
        <f t="shared" si="38"/>
        <v>0</v>
      </c>
      <c r="J234" s="139">
        <f t="shared" si="38"/>
        <v>0</v>
      </c>
      <c r="K234" s="140">
        <f t="shared" si="38"/>
        <v>0</v>
      </c>
      <c r="L234" s="138">
        <f t="shared" si="38"/>
        <v>0</v>
      </c>
      <c r="M234" s="139">
        <f t="shared" si="38"/>
        <v>0</v>
      </c>
      <c r="N234" s="138">
        <f t="shared" si="38"/>
        <v>0</v>
      </c>
      <c r="O234" s="139">
        <f t="shared" si="38"/>
        <v>0</v>
      </c>
      <c r="P234" s="138">
        <f t="shared" si="38"/>
        <v>0</v>
      </c>
      <c r="Q234" s="141">
        <f t="shared" si="38"/>
        <v>0</v>
      </c>
      <c r="R234" s="139">
        <f t="shared" si="38"/>
        <v>0</v>
      </c>
    </row>
    <row r="235" spans="1:18" s="6" customFormat="1" ht="12.75">
      <c r="A235" s="142"/>
      <c r="B235" s="143"/>
      <c r="C235" s="144" t="s">
        <v>192</v>
      </c>
      <c r="D235" s="145" t="s">
        <v>193</v>
      </c>
      <c r="E235" s="146">
        <v>2000</v>
      </c>
      <c r="F235" s="147">
        <v>2000</v>
      </c>
      <c r="G235" s="146"/>
      <c r="H235" s="147">
        <v>2000</v>
      </c>
      <c r="I235" s="146"/>
      <c r="J235" s="147"/>
      <c r="K235" s="148"/>
      <c r="L235" s="146"/>
      <c r="M235" s="147"/>
      <c r="N235" s="146"/>
      <c r="O235" s="147"/>
      <c r="P235" s="146"/>
      <c r="Q235" s="149"/>
      <c r="R235" s="147"/>
    </row>
    <row r="236" spans="1:18" s="30" customFormat="1" ht="12.75">
      <c r="A236" s="142"/>
      <c r="B236" s="143"/>
      <c r="C236" s="144" t="s">
        <v>194</v>
      </c>
      <c r="D236" s="145" t="s">
        <v>200</v>
      </c>
      <c r="E236" s="146">
        <v>17500</v>
      </c>
      <c r="F236" s="147">
        <v>17500</v>
      </c>
      <c r="G236" s="146"/>
      <c r="H236" s="147">
        <v>17500</v>
      </c>
      <c r="I236" s="146"/>
      <c r="J236" s="147"/>
      <c r="K236" s="148"/>
      <c r="L236" s="146"/>
      <c r="M236" s="147"/>
      <c r="N236" s="146"/>
      <c r="O236" s="147"/>
      <c r="P236" s="146"/>
      <c r="Q236" s="149"/>
      <c r="R236" s="147"/>
    </row>
    <row r="237" spans="1:18" s="82" customFormat="1" ht="12.75">
      <c r="A237" s="142"/>
      <c r="B237" s="143"/>
      <c r="C237" s="144" t="s">
        <v>236</v>
      </c>
      <c r="D237" s="145" t="s">
        <v>237</v>
      </c>
      <c r="E237" s="146">
        <v>500</v>
      </c>
      <c r="F237" s="147">
        <v>500</v>
      </c>
      <c r="G237" s="146"/>
      <c r="H237" s="147">
        <v>500</v>
      </c>
      <c r="I237" s="146"/>
      <c r="J237" s="147"/>
      <c r="K237" s="148"/>
      <c r="L237" s="146"/>
      <c r="M237" s="147"/>
      <c r="N237" s="146"/>
      <c r="O237" s="147"/>
      <c r="P237" s="146"/>
      <c r="Q237" s="149"/>
      <c r="R237" s="147"/>
    </row>
    <row r="238" spans="1:18" s="6" customFormat="1" ht="12.75">
      <c r="A238" s="113"/>
      <c r="B238" s="92" t="s">
        <v>290</v>
      </c>
      <c r="C238" s="92"/>
      <c r="D238" s="150" t="s">
        <v>291</v>
      </c>
      <c r="E238" s="93">
        <f>SUM(E239:E246)</f>
        <v>60000</v>
      </c>
      <c r="F238" s="93">
        <f>SUM(F239:F246)</f>
        <v>60000</v>
      </c>
      <c r="G238" s="93">
        <f>SUM(G239:G246)</f>
        <v>22519</v>
      </c>
      <c r="H238" s="93">
        <f>SUM(H239:H246)</f>
        <v>28481</v>
      </c>
      <c r="I238" s="95">
        <f>SUM(I239:I245)</f>
        <v>9000</v>
      </c>
      <c r="J238" s="95">
        <f>SUM(J239:J245)</f>
        <v>0</v>
      </c>
      <c r="K238" s="98">
        <f>SUM(K239:K245)</f>
        <v>0</v>
      </c>
      <c r="L238" s="95">
        <f>SUM(L239:L246)</f>
        <v>0</v>
      </c>
      <c r="M238" s="93">
        <f>SUM(M239:M246)</f>
        <v>0</v>
      </c>
      <c r="N238" s="95">
        <f>SUM(N239:N245)</f>
        <v>0</v>
      </c>
      <c r="O238" s="95">
        <f>SUM(O239:O245)</f>
        <v>0</v>
      </c>
      <c r="P238" s="95">
        <f>SUM(P239:P245)</f>
        <v>0</v>
      </c>
      <c r="Q238" s="93">
        <f>SUM(Q239:Q246)</f>
        <v>0</v>
      </c>
      <c r="R238" s="93">
        <f>SUM(R239:R246)</f>
        <v>0</v>
      </c>
    </row>
    <row r="239" spans="1:18" s="6" customFormat="1" ht="39" customHeight="1">
      <c r="A239" s="83"/>
      <c r="B239" s="84"/>
      <c r="C239" s="84" t="s">
        <v>292</v>
      </c>
      <c r="D239" s="41" t="s">
        <v>293</v>
      </c>
      <c r="E239" s="85">
        <v>9000</v>
      </c>
      <c r="F239" s="85">
        <v>9000</v>
      </c>
      <c r="G239" s="85"/>
      <c r="H239" s="85"/>
      <c r="I239" s="85">
        <v>9000</v>
      </c>
      <c r="J239" s="85"/>
      <c r="K239" s="86"/>
      <c r="L239" s="85"/>
      <c r="M239" s="85"/>
      <c r="N239" s="85"/>
      <c r="O239" s="85"/>
      <c r="P239" s="85"/>
      <c r="Q239" s="87"/>
      <c r="R239" s="85"/>
    </row>
    <row r="240" spans="1:18" s="6" customFormat="1" ht="16.5" customHeight="1">
      <c r="A240" s="83"/>
      <c r="B240" s="84"/>
      <c r="C240" s="84" t="s">
        <v>186</v>
      </c>
      <c r="D240" s="41" t="s">
        <v>213</v>
      </c>
      <c r="E240" s="85">
        <v>1519</v>
      </c>
      <c r="F240" s="85">
        <v>1519</v>
      </c>
      <c r="G240" s="85">
        <v>1519</v>
      </c>
      <c r="H240" s="85"/>
      <c r="I240" s="85"/>
      <c r="J240" s="85"/>
      <c r="K240" s="86"/>
      <c r="L240" s="85"/>
      <c r="M240" s="85"/>
      <c r="N240" s="85"/>
      <c r="O240" s="85"/>
      <c r="P240" s="85"/>
      <c r="Q240" s="87"/>
      <c r="R240" s="85"/>
    </row>
    <row r="241" spans="1:18" s="6" customFormat="1" ht="12.75">
      <c r="A241" s="83"/>
      <c r="B241" s="84"/>
      <c r="C241" s="84" t="s">
        <v>190</v>
      </c>
      <c r="D241" s="41" t="s">
        <v>226</v>
      </c>
      <c r="E241" s="85">
        <v>21000</v>
      </c>
      <c r="F241" s="85">
        <v>21000</v>
      </c>
      <c r="G241" s="85">
        <v>21000</v>
      </c>
      <c r="H241" s="85"/>
      <c r="I241" s="85"/>
      <c r="J241" s="85"/>
      <c r="K241" s="86"/>
      <c r="L241" s="85"/>
      <c r="M241" s="85"/>
      <c r="N241" s="85"/>
      <c r="O241" s="85"/>
      <c r="P241" s="85"/>
      <c r="Q241" s="87"/>
      <c r="R241" s="85"/>
    </row>
    <row r="242" spans="1:18" s="6" customFormat="1" ht="12.75">
      <c r="A242" s="83"/>
      <c r="B242" s="84"/>
      <c r="C242" s="84" t="s">
        <v>192</v>
      </c>
      <c r="D242" s="41" t="s">
        <v>215</v>
      </c>
      <c r="E242" s="85">
        <v>6481</v>
      </c>
      <c r="F242" s="85">
        <v>6481</v>
      </c>
      <c r="G242" s="85"/>
      <c r="H242" s="85">
        <v>6481</v>
      </c>
      <c r="I242" s="85"/>
      <c r="J242" s="85"/>
      <c r="K242" s="86"/>
      <c r="L242" s="85"/>
      <c r="M242" s="85"/>
      <c r="N242" s="85"/>
      <c r="O242" s="85"/>
      <c r="P242" s="85"/>
      <c r="Q242" s="87"/>
      <c r="R242" s="85"/>
    </row>
    <row r="243" spans="1:18" s="6" customFormat="1" ht="12.75">
      <c r="A243" s="83"/>
      <c r="B243" s="84"/>
      <c r="C243" s="84" t="s">
        <v>198</v>
      </c>
      <c r="D243" s="41" t="s">
        <v>199</v>
      </c>
      <c r="E243" s="85">
        <v>0</v>
      </c>
      <c r="F243" s="85">
        <v>0</v>
      </c>
      <c r="G243" s="85"/>
      <c r="H243" s="85"/>
      <c r="I243" s="85"/>
      <c r="J243" s="85"/>
      <c r="K243" s="86"/>
      <c r="L243" s="85"/>
      <c r="M243" s="85"/>
      <c r="N243" s="85"/>
      <c r="O243" s="85"/>
      <c r="P243" s="85"/>
      <c r="Q243" s="87"/>
      <c r="R243" s="85"/>
    </row>
    <row r="244" spans="1:18" s="6" customFormat="1" ht="12.75">
      <c r="A244" s="83"/>
      <c r="B244" s="84"/>
      <c r="C244" s="84" t="s">
        <v>194</v>
      </c>
      <c r="D244" s="41" t="s">
        <v>195</v>
      </c>
      <c r="E244" s="85">
        <v>19000</v>
      </c>
      <c r="F244" s="85">
        <v>19000</v>
      </c>
      <c r="G244" s="85"/>
      <c r="H244" s="85">
        <v>19000</v>
      </c>
      <c r="I244" s="85"/>
      <c r="J244" s="85"/>
      <c r="K244" s="86"/>
      <c r="L244" s="85"/>
      <c r="M244" s="85"/>
      <c r="N244" s="85"/>
      <c r="O244" s="85"/>
      <c r="P244" s="85"/>
      <c r="Q244" s="87"/>
      <c r="R244" s="85"/>
    </row>
    <row r="245" spans="1:18" s="30" customFormat="1" ht="12.75">
      <c r="A245" s="83"/>
      <c r="B245" s="84"/>
      <c r="C245" s="84" t="s">
        <v>236</v>
      </c>
      <c r="D245" s="41" t="s">
        <v>237</v>
      </c>
      <c r="E245" s="85">
        <v>1000</v>
      </c>
      <c r="F245" s="85">
        <v>1000</v>
      </c>
      <c r="G245" s="85"/>
      <c r="H245" s="85">
        <v>1000</v>
      </c>
      <c r="I245" s="85"/>
      <c r="J245" s="85"/>
      <c r="K245" s="86"/>
      <c r="L245" s="85"/>
      <c r="M245" s="85"/>
      <c r="N245" s="85"/>
      <c r="O245" s="85"/>
      <c r="P245" s="85"/>
      <c r="Q245" s="87"/>
      <c r="R245" s="85"/>
    </row>
    <row r="246" spans="1:18" s="30" customFormat="1" ht="24.75" customHeight="1" thickBot="1">
      <c r="A246" s="102"/>
      <c r="B246" s="151"/>
      <c r="C246" s="151" t="s">
        <v>220</v>
      </c>
      <c r="D246" s="152" t="s">
        <v>221</v>
      </c>
      <c r="E246" s="153">
        <v>2000</v>
      </c>
      <c r="F246" s="153">
        <v>2000</v>
      </c>
      <c r="G246" s="153"/>
      <c r="H246" s="153">
        <v>2000</v>
      </c>
      <c r="I246" s="153"/>
      <c r="J246" s="153"/>
      <c r="K246" s="154"/>
      <c r="L246" s="153"/>
      <c r="M246" s="153"/>
      <c r="N246" s="153"/>
      <c r="O246" s="153"/>
      <c r="P246" s="153"/>
      <c r="Q246" s="155"/>
      <c r="R246" s="153"/>
    </row>
    <row r="247" spans="1:18" s="6" customFormat="1" ht="13.5" thickBot="1">
      <c r="A247" s="107" t="s">
        <v>122</v>
      </c>
      <c r="B247" s="108"/>
      <c r="C247" s="108"/>
      <c r="D247" s="109" t="s">
        <v>123</v>
      </c>
      <c r="E247" s="110">
        <f>SUM(E248,E250,E267,E269,E272,E274,E276,E295,E303)</f>
        <v>2902080</v>
      </c>
      <c r="F247" s="110">
        <f aca="true" t="shared" si="39" ref="F247:L247">SUM(F248+F250+F267+F269+F272+F276+F295+F303+F274)</f>
        <v>2902080</v>
      </c>
      <c r="G247" s="110">
        <f t="shared" si="39"/>
        <v>451912</v>
      </c>
      <c r="H247" s="110">
        <f t="shared" si="39"/>
        <v>117226</v>
      </c>
      <c r="I247" s="110">
        <f t="shared" si="39"/>
        <v>0</v>
      </c>
      <c r="J247" s="110">
        <f t="shared" si="39"/>
        <v>2324942</v>
      </c>
      <c r="K247" s="110">
        <f t="shared" si="39"/>
        <v>0</v>
      </c>
      <c r="L247" s="110">
        <f t="shared" si="39"/>
        <v>0</v>
      </c>
      <c r="M247" s="110">
        <f aca="true" t="shared" si="40" ref="M247:R247">SUM(M248+M250+M267+M269+M272+M276+M295+M303)</f>
        <v>0</v>
      </c>
      <c r="N247" s="110">
        <f t="shared" si="40"/>
        <v>0</v>
      </c>
      <c r="O247" s="110">
        <f t="shared" si="40"/>
        <v>0</v>
      </c>
      <c r="P247" s="110">
        <f t="shared" si="40"/>
        <v>0</v>
      </c>
      <c r="Q247" s="112">
        <f t="shared" si="40"/>
        <v>0</v>
      </c>
      <c r="R247" s="110">
        <f t="shared" si="40"/>
        <v>0</v>
      </c>
    </row>
    <row r="248" spans="1:18" s="6" customFormat="1" ht="12.75">
      <c r="A248" s="113"/>
      <c r="B248" s="92" t="s">
        <v>294</v>
      </c>
      <c r="C248" s="92"/>
      <c r="D248" s="50" t="s">
        <v>295</v>
      </c>
      <c r="E248" s="95">
        <f aca="true" t="shared" si="41" ref="E248:R248">SUM(E249)</f>
        <v>129797</v>
      </c>
      <c r="F248" s="95">
        <f t="shared" si="41"/>
        <v>129797</v>
      </c>
      <c r="G248" s="95">
        <f t="shared" si="41"/>
        <v>0</v>
      </c>
      <c r="H248" s="95">
        <f t="shared" si="41"/>
        <v>0</v>
      </c>
      <c r="I248" s="95">
        <f t="shared" si="41"/>
        <v>0</v>
      </c>
      <c r="J248" s="95">
        <f t="shared" si="41"/>
        <v>121797</v>
      </c>
      <c r="K248" s="98">
        <f t="shared" si="41"/>
        <v>0</v>
      </c>
      <c r="L248" s="95">
        <f t="shared" si="41"/>
        <v>0</v>
      </c>
      <c r="M248" s="95">
        <f t="shared" si="41"/>
        <v>0</v>
      </c>
      <c r="N248" s="95">
        <f t="shared" si="41"/>
        <v>0</v>
      </c>
      <c r="O248" s="95">
        <f t="shared" si="41"/>
        <v>0</v>
      </c>
      <c r="P248" s="95">
        <f t="shared" si="41"/>
        <v>0</v>
      </c>
      <c r="Q248" s="93">
        <f t="shared" si="41"/>
        <v>0</v>
      </c>
      <c r="R248" s="95">
        <f t="shared" si="41"/>
        <v>0</v>
      </c>
    </row>
    <row r="249" spans="1:18" s="82" customFormat="1" ht="12.75">
      <c r="A249" s="83"/>
      <c r="B249" s="84"/>
      <c r="C249" s="462" t="s">
        <v>595</v>
      </c>
      <c r="D249" s="41" t="s">
        <v>297</v>
      </c>
      <c r="E249" s="85">
        <v>129797</v>
      </c>
      <c r="F249" s="85">
        <v>129797</v>
      </c>
      <c r="G249" s="85"/>
      <c r="H249" s="85"/>
      <c r="I249" s="85"/>
      <c r="J249" s="85">
        <v>121797</v>
      </c>
      <c r="K249" s="86"/>
      <c r="L249" s="85"/>
      <c r="M249" s="85"/>
      <c r="N249" s="85"/>
      <c r="O249" s="85"/>
      <c r="P249" s="85"/>
      <c r="Q249" s="87"/>
      <c r="R249" s="85"/>
    </row>
    <row r="250" spans="1:18" s="6" customFormat="1" ht="51">
      <c r="A250" s="81"/>
      <c r="B250" s="92" t="s">
        <v>124</v>
      </c>
      <c r="C250" s="92"/>
      <c r="D250" s="50" t="s">
        <v>299</v>
      </c>
      <c r="E250" s="95">
        <f aca="true" t="shared" si="42" ref="E250:K250">SUM(E251:E266)</f>
        <v>1694387</v>
      </c>
      <c r="F250" s="95">
        <f t="shared" si="42"/>
        <v>1694387</v>
      </c>
      <c r="G250" s="95">
        <f t="shared" si="42"/>
        <v>35313</v>
      </c>
      <c r="H250" s="95">
        <f t="shared" si="42"/>
        <v>19606</v>
      </c>
      <c r="I250" s="95">
        <f t="shared" si="42"/>
        <v>0</v>
      </c>
      <c r="J250" s="95">
        <f t="shared" si="42"/>
        <v>1639468</v>
      </c>
      <c r="K250" s="95">
        <f t="shared" si="42"/>
        <v>0</v>
      </c>
      <c r="L250" s="95">
        <f aca="true" t="shared" si="43" ref="L250:R250">SUM(L252:L266)</f>
        <v>0</v>
      </c>
      <c r="M250" s="95">
        <f t="shared" si="43"/>
        <v>0</v>
      </c>
      <c r="N250" s="95">
        <f t="shared" si="43"/>
        <v>0</v>
      </c>
      <c r="O250" s="95">
        <f t="shared" si="43"/>
        <v>0</v>
      </c>
      <c r="P250" s="95">
        <f t="shared" si="43"/>
        <v>0</v>
      </c>
      <c r="Q250" s="93">
        <f t="shared" si="43"/>
        <v>0</v>
      </c>
      <c r="R250" s="95">
        <f t="shared" si="43"/>
        <v>0</v>
      </c>
    </row>
    <row r="251" spans="1:18" s="6" customFormat="1" ht="38.25">
      <c r="A251" s="81"/>
      <c r="B251" s="92"/>
      <c r="C251" s="57" t="s">
        <v>126</v>
      </c>
      <c r="D251" s="52" t="s">
        <v>127</v>
      </c>
      <c r="E251" s="97">
        <v>4000</v>
      </c>
      <c r="F251" s="97">
        <v>4000</v>
      </c>
      <c r="G251" s="97"/>
      <c r="H251" s="97">
        <v>4000</v>
      </c>
      <c r="I251" s="97"/>
      <c r="J251" s="97"/>
      <c r="K251" s="127"/>
      <c r="L251" s="95"/>
      <c r="M251" s="95"/>
      <c r="N251" s="95"/>
      <c r="O251" s="95"/>
      <c r="P251" s="95"/>
      <c r="Q251" s="93"/>
      <c r="R251" s="95"/>
    </row>
    <row r="252" spans="1:18" s="6" customFormat="1" ht="12.75">
      <c r="A252" s="83"/>
      <c r="B252" s="84"/>
      <c r="C252" s="156" t="s">
        <v>296</v>
      </c>
      <c r="D252" s="157" t="s">
        <v>298</v>
      </c>
      <c r="E252" s="85">
        <v>1639468</v>
      </c>
      <c r="F252" s="85">
        <v>1639468</v>
      </c>
      <c r="G252" s="85"/>
      <c r="H252" s="85"/>
      <c r="I252" s="85"/>
      <c r="J252" s="85">
        <v>1639468</v>
      </c>
      <c r="K252" s="86"/>
      <c r="L252" s="85"/>
      <c r="M252" s="85"/>
      <c r="N252" s="85"/>
      <c r="O252" s="85"/>
      <c r="P252" s="85"/>
      <c r="Q252" s="87"/>
      <c r="R252" s="85"/>
    </row>
    <row r="253" spans="1:18" s="6" customFormat="1" ht="12.75" customHeight="1">
      <c r="A253" s="83"/>
      <c r="B253" s="84"/>
      <c r="C253" s="84" t="s">
        <v>205</v>
      </c>
      <c r="D253" s="41" t="s">
        <v>206</v>
      </c>
      <c r="E253" s="85">
        <v>27000</v>
      </c>
      <c r="F253" s="85">
        <v>27000</v>
      </c>
      <c r="G253" s="85">
        <v>27000</v>
      </c>
      <c r="H253" s="85"/>
      <c r="I253" s="85"/>
      <c r="J253" s="85"/>
      <c r="K253" s="86"/>
      <c r="L253" s="85"/>
      <c r="M253" s="85"/>
      <c r="N253" s="85"/>
      <c r="O253" s="85"/>
      <c r="P253" s="85"/>
      <c r="Q253" s="87"/>
      <c r="R253" s="85"/>
    </row>
    <row r="254" spans="1:18" s="6" customFormat="1" ht="12.75">
      <c r="A254" s="83"/>
      <c r="B254" s="84"/>
      <c r="C254" s="84" t="s">
        <v>211</v>
      </c>
      <c r="D254" s="41" t="s">
        <v>212</v>
      </c>
      <c r="E254" s="85">
        <v>2363</v>
      </c>
      <c r="F254" s="85">
        <v>2363</v>
      </c>
      <c r="G254" s="85">
        <v>2363</v>
      </c>
      <c r="H254" s="85"/>
      <c r="I254" s="85"/>
      <c r="J254" s="85"/>
      <c r="K254" s="86"/>
      <c r="L254" s="85"/>
      <c r="M254" s="85"/>
      <c r="N254" s="85"/>
      <c r="O254" s="85"/>
      <c r="P254" s="85"/>
      <c r="Q254" s="87"/>
      <c r="R254" s="85"/>
    </row>
    <row r="255" spans="1:18" s="6" customFormat="1" ht="15.75" customHeight="1">
      <c r="A255" s="83"/>
      <c r="B255" s="84"/>
      <c r="C255" s="84" t="s">
        <v>186</v>
      </c>
      <c r="D255" s="41" t="s">
        <v>213</v>
      </c>
      <c r="E255" s="85">
        <v>4530</v>
      </c>
      <c r="F255" s="85">
        <v>4530</v>
      </c>
      <c r="G255" s="85">
        <v>4530</v>
      </c>
      <c r="H255" s="85"/>
      <c r="I255" s="85"/>
      <c r="J255" s="85"/>
      <c r="K255" s="86"/>
      <c r="L255" s="85"/>
      <c r="M255" s="85"/>
      <c r="N255" s="85"/>
      <c r="O255" s="85"/>
      <c r="P255" s="85"/>
      <c r="Q255" s="87"/>
      <c r="R255" s="85"/>
    </row>
    <row r="256" spans="1:18" s="6" customFormat="1" ht="12.75">
      <c r="A256" s="83"/>
      <c r="B256" s="84"/>
      <c r="C256" s="84" t="s">
        <v>188</v>
      </c>
      <c r="D256" s="41" t="s">
        <v>300</v>
      </c>
      <c r="E256" s="85">
        <v>720</v>
      </c>
      <c r="F256" s="85">
        <v>720</v>
      </c>
      <c r="G256" s="85">
        <v>720</v>
      </c>
      <c r="H256" s="85"/>
      <c r="I256" s="85"/>
      <c r="J256" s="85"/>
      <c r="K256" s="86"/>
      <c r="L256" s="85"/>
      <c r="M256" s="85"/>
      <c r="N256" s="85"/>
      <c r="O256" s="85"/>
      <c r="P256" s="85"/>
      <c r="Q256" s="87"/>
      <c r="R256" s="85"/>
    </row>
    <row r="257" spans="1:18" s="6" customFormat="1" ht="12.75">
      <c r="A257" s="83"/>
      <c r="B257" s="84"/>
      <c r="C257" s="84" t="s">
        <v>190</v>
      </c>
      <c r="D257" s="41" t="s">
        <v>191</v>
      </c>
      <c r="E257" s="85">
        <v>700</v>
      </c>
      <c r="F257" s="85">
        <v>700</v>
      </c>
      <c r="G257" s="85">
        <v>700</v>
      </c>
      <c r="H257" s="85"/>
      <c r="I257" s="85"/>
      <c r="J257" s="85"/>
      <c r="K257" s="86"/>
      <c r="L257" s="85"/>
      <c r="M257" s="85"/>
      <c r="N257" s="85"/>
      <c r="O257" s="85"/>
      <c r="P257" s="85"/>
      <c r="Q257" s="87"/>
      <c r="R257" s="85"/>
    </row>
    <row r="258" spans="1:18" s="6" customFormat="1" ht="12.75">
      <c r="A258" s="83"/>
      <c r="B258" s="84"/>
      <c r="C258" s="84" t="s">
        <v>192</v>
      </c>
      <c r="D258" s="41" t="s">
        <v>193</v>
      </c>
      <c r="E258" s="85">
        <v>3565</v>
      </c>
      <c r="F258" s="85">
        <v>3565</v>
      </c>
      <c r="G258" s="85"/>
      <c r="H258" s="85">
        <v>3565</v>
      </c>
      <c r="I258" s="85"/>
      <c r="J258" s="85"/>
      <c r="K258" s="86"/>
      <c r="L258" s="85"/>
      <c r="M258" s="85"/>
      <c r="N258" s="85"/>
      <c r="O258" s="85"/>
      <c r="P258" s="85"/>
      <c r="Q258" s="87"/>
      <c r="R258" s="85"/>
    </row>
    <row r="259" spans="1:18" s="6" customFormat="1" ht="12.75">
      <c r="A259" s="83"/>
      <c r="B259" s="84"/>
      <c r="C259" s="84" t="s">
        <v>198</v>
      </c>
      <c r="D259" s="41" t="s">
        <v>199</v>
      </c>
      <c r="E259" s="85">
        <v>50</v>
      </c>
      <c r="F259" s="85">
        <v>50</v>
      </c>
      <c r="G259" s="85"/>
      <c r="H259" s="85">
        <v>50</v>
      </c>
      <c r="I259" s="85"/>
      <c r="J259" s="85"/>
      <c r="K259" s="86"/>
      <c r="L259" s="85"/>
      <c r="M259" s="85"/>
      <c r="N259" s="85"/>
      <c r="O259" s="85"/>
      <c r="P259" s="85"/>
      <c r="Q259" s="87"/>
      <c r="R259" s="85"/>
    </row>
    <row r="260" spans="1:18" s="6" customFormat="1" ht="12.75">
      <c r="A260" s="83"/>
      <c r="B260" s="84"/>
      <c r="C260" s="84" t="s">
        <v>194</v>
      </c>
      <c r="D260" s="41" t="s">
        <v>195</v>
      </c>
      <c r="E260" s="85">
        <v>7400</v>
      </c>
      <c r="F260" s="85">
        <v>7400</v>
      </c>
      <c r="G260" s="85"/>
      <c r="H260" s="85">
        <v>7400</v>
      </c>
      <c r="I260" s="85"/>
      <c r="J260" s="85"/>
      <c r="K260" s="86"/>
      <c r="L260" s="85"/>
      <c r="M260" s="85"/>
      <c r="N260" s="85"/>
      <c r="O260" s="85"/>
      <c r="P260" s="85"/>
      <c r="Q260" s="87"/>
      <c r="R260" s="85"/>
    </row>
    <row r="261" spans="1:18" s="6" customFormat="1" ht="12.75" customHeight="1">
      <c r="A261" s="83"/>
      <c r="B261" s="84"/>
      <c r="C261" s="84" t="s">
        <v>230</v>
      </c>
      <c r="D261" s="41" t="s">
        <v>231</v>
      </c>
      <c r="E261" s="85">
        <v>180</v>
      </c>
      <c r="F261" s="85">
        <v>180</v>
      </c>
      <c r="G261" s="85"/>
      <c r="H261" s="85">
        <v>180</v>
      </c>
      <c r="I261" s="85"/>
      <c r="J261" s="85"/>
      <c r="K261" s="86"/>
      <c r="L261" s="85"/>
      <c r="M261" s="85"/>
      <c r="N261" s="85"/>
      <c r="O261" s="85"/>
      <c r="P261" s="85"/>
      <c r="Q261" s="87"/>
      <c r="R261" s="85"/>
    </row>
    <row r="262" spans="1:18" s="6" customFormat="1" ht="27" customHeight="1">
      <c r="A262" s="83"/>
      <c r="B262" s="84"/>
      <c r="C262" s="84" t="s">
        <v>234</v>
      </c>
      <c r="D262" s="41" t="s">
        <v>235</v>
      </c>
      <c r="E262" s="85">
        <v>1250</v>
      </c>
      <c r="F262" s="85">
        <v>1250</v>
      </c>
      <c r="G262" s="85"/>
      <c r="H262" s="85">
        <v>1250</v>
      </c>
      <c r="I262" s="85"/>
      <c r="J262" s="85"/>
      <c r="K262" s="86"/>
      <c r="L262" s="85"/>
      <c r="M262" s="85"/>
      <c r="N262" s="85"/>
      <c r="O262" s="85"/>
      <c r="P262" s="85"/>
      <c r="Q262" s="87"/>
      <c r="R262" s="85"/>
    </row>
    <row r="263" spans="1:18" s="6" customFormat="1" ht="12.75">
      <c r="A263" s="83"/>
      <c r="B263" s="84"/>
      <c r="C263" s="84" t="s">
        <v>236</v>
      </c>
      <c r="D263" s="41" t="s">
        <v>237</v>
      </c>
      <c r="E263" s="85">
        <v>861</v>
      </c>
      <c r="F263" s="85">
        <v>861</v>
      </c>
      <c r="G263" s="85"/>
      <c r="H263" s="85">
        <v>861</v>
      </c>
      <c r="I263" s="85"/>
      <c r="J263" s="85"/>
      <c r="K263" s="86"/>
      <c r="L263" s="85"/>
      <c r="M263" s="85"/>
      <c r="N263" s="85"/>
      <c r="O263" s="85"/>
      <c r="P263" s="85"/>
      <c r="Q263" s="87"/>
      <c r="R263" s="85"/>
    </row>
    <row r="264" spans="1:18" s="6" customFormat="1" ht="12.75">
      <c r="A264" s="83"/>
      <c r="B264" s="84"/>
      <c r="C264" s="84" t="s">
        <v>238</v>
      </c>
      <c r="D264" s="41" t="s">
        <v>286</v>
      </c>
      <c r="E264" s="85">
        <v>1400</v>
      </c>
      <c r="F264" s="85">
        <v>1400</v>
      </c>
      <c r="G264" s="85"/>
      <c r="H264" s="85">
        <v>1400</v>
      </c>
      <c r="I264" s="85"/>
      <c r="J264" s="85"/>
      <c r="K264" s="86"/>
      <c r="L264" s="85"/>
      <c r="M264" s="85"/>
      <c r="N264" s="85"/>
      <c r="O264" s="85"/>
      <c r="P264" s="85"/>
      <c r="Q264" s="87"/>
      <c r="R264" s="85"/>
    </row>
    <row r="265" spans="1:18" s="6" customFormat="1" ht="13.5" thickBot="1">
      <c r="A265" s="83"/>
      <c r="B265" s="57"/>
      <c r="C265" s="88" t="s">
        <v>267</v>
      </c>
      <c r="D265" s="52" t="s">
        <v>38</v>
      </c>
      <c r="E265" s="158">
        <v>200</v>
      </c>
      <c r="F265" s="158">
        <v>200</v>
      </c>
      <c r="G265" s="158"/>
      <c r="H265" s="158">
        <v>200</v>
      </c>
      <c r="I265" s="116"/>
      <c r="J265" s="116"/>
      <c r="K265" s="117"/>
      <c r="L265" s="116"/>
      <c r="M265" s="116"/>
      <c r="N265" s="116"/>
      <c r="O265" s="116"/>
      <c r="P265" s="116"/>
      <c r="Q265" s="118"/>
      <c r="R265" s="116"/>
    </row>
    <row r="266" spans="1:18" s="6" customFormat="1" ht="18" customHeight="1" thickBot="1">
      <c r="A266" s="83"/>
      <c r="B266" s="57"/>
      <c r="C266" s="84" t="s">
        <v>220</v>
      </c>
      <c r="D266" s="157" t="s">
        <v>221</v>
      </c>
      <c r="E266" s="116">
        <v>700</v>
      </c>
      <c r="F266" s="116">
        <v>700</v>
      </c>
      <c r="G266" s="116"/>
      <c r="H266" s="116">
        <v>700</v>
      </c>
      <c r="I266" s="116"/>
      <c r="J266" s="116"/>
      <c r="K266" s="117"/>
      <c r="L266" s="116"/>
      <c r="M266" s="116"/>
      <c r="N266" s="116"/>
      <c r="O266" s="116"/>
      <c r="P266" s="116"/>
      <c r="Q266" s="118"/>
      <c r="R266" s="116"/>
    </row>
    <row r="267" spans="1:18" s="82" customFormat="1" ht="89.25">
      <c r="A267" s="81"/>
      <c r="B267" s="159" t="s">
        <v>129</v>
      </c>
      <c r="C267" s="159"/>
      <c r="D267" s="160" t="s">
        <v>301</v>
      </c>
      <c r="E267" s="161">
        <f aca="true" t="shared" si="44" ref="E267:R267">SUM(E268)</f>
        <v>19447</v>
      </c>
      <c r="F267" s="161">
        <f t="shared" si="44"/>
        <v>19447</v>
      </c>
      <c r="G267" s="161">
        <f t="shared" si="44"/>
        <v>0</v>
      </c>
      <c r="H267" s="161">
        <f t="shared" si="44"/>
        <v>19447</v>
      </c>
      <c r="I267" s="161">
        <f t="shared" si="44"/>
        <v>0</v>
      </c>
      <c r="J267" s="161">
        <f t="shared" si="44"/>
        <v>0</v>
      </c>
      <c r="K267" s="162">
        <f t="shared" si="44"/>
        <v>0</v>
      </c>
      <c r="L267" s="161">
        <f t="shared" si="44"/>
        <v>0</v>
      </c>
      <c r="M267" s="161">
        <f t="shared" si="44"/>
        <v>0</v>
      </c>
      <c r="N267" s="161">
        <f t="shared" si="44"/>
        <v>0</v>
      </c>
      <c r="O267" s="161">
        <f t="shared" si="44"/>
        <v>0</v>
      </c>
      <c r="P267" s="95">
        <f t="shared" si="44"/>
        <v>0</v>
      </c>
      <c r="Q267" s="93">
        <f t="shared" si="44"/>
        <v>0</v>
      </c>
      <c r="R267" s="95">
        <f t="shared" si="44"/>
        <v>0</v>
      </c>
    </row>
    <row r="268" spans="1:18" s="6" customFormat="1" ht="12.75">
      <c r="A268" s="83"/>
      <c r="B268" s="84"/>
      <c r="C268" s="84" t="s">
        <v>302</v>
      </c>
      <c r="D268" s="41" t="s">
        <v>303</v>
      </c>
      <c r="E268" s="85">
        <v>19447</v>
      </c>
      <c r="F268" s="85">
        <v>19447</v>
      </c>
      <c r="G268" s="85"/>
      <c r="H268" s="85">
        <v>19447</v>
      </c>
      <c r="I268" s="85"/>
      <c r="J268" s="85"/>
      <c r="K268" s="86"/>
      <c r="L268" s="85"/>
      <c r="M268" s="85"/>
      <c r="N268" s="85"/>
      <c r="O268" s="85"/>
      <c r="P268" s="85"/>
      <c r="Q268" s="87"/>
      <c r="R268" s="85"/>
    </row>
    <row r="269" spans="1:18" s="82" customFormat="1" ht="27" customHeight="1">
      <c r="A269" s="81"/>
      <c r="B269" s="92" t="s">
        <v>131</v>
      </c>
      <c r="C269" s="92"/>
      <c r="D269" s="50" t="s">
        <v>304</v>
      </c>
      <c r="E269" s="95">
        <f>SUM(E270:E271)</f>
        <v>206048</v>
      </c>
      <c r="F269" s="95">
        <f aca="true" t="shared" si="45" ref="F269:N269">SUM(F270:F271)</f>
        <v>206048</v>
      </c>
      <c r="G269" s="95">
        <f t="shared" si="45"/>
        <v>0</v>
      </c>
      <c r="H269" s="95">
        <f t="shared" si="45"/>
        <v>0</v>
      </c>
      <c r="I269" s="95">
        <f t="shared" si="45"/>
        <v>0</v>
      </c>
      <c r="J269" s="95">
        <f t="shared" si="45"/>
        <v>206048</v>
      </c>
      <c r="K269" s="95">
        <f t="shared" si="45"/>
        <v>0</v>
      </c>
      <c r="L269" s="95">
        <f t="shared" si="45"/>
        <v>0</v>
      </c>
      <c r="M269" s="95">
        <f t="shared" si="45"/>
        <v>0</v>
      </c>
      <c r="N269" s="95">
        <f t="shared" si="45"/>
        <v>0</v>
      </c>
      <c r="O269" s="95">
        <f>SUM(O270)</f>
        <v>0</v>
      </c>
      <c r="P269" s="95">
        <f>SUM(P270)</f>
        <v>0</v>
      </c>
      <c r="Q269" s="93">
        <f>SUM(Q270)</f>
        <v>0</v>
      </c>
      <c r="R269" s="95">
        <f>SUM(R270)</f>
        <v>0</v>
      </c>
    </row>
    <row r="270" spans="1:18" s="6" customFormat="1" ht="12.75">
      <c r="A270" s="83"/>
      <c r="B270" s="84"/>
      <c r="C270" s="125" t="s">
        <v>296</v>
      </c>
      <c r="D270" s="126" t="s">
        <v>298</v>
      </c>
      <c r="E270" s="122">
        <v>193164.81</v>
      </c>
      <c r="F270" s="122">
        <v>193164.81</v>
      </c>
      <c r="G270" s="122"/>
      <c r="H270" s="122"/>
      <c r="I270" s="122"/>
      <c r="J270" s="122">
        <v>193164.81</v>
      </c>
      <c r="K270" s="122"/>
      <c r="L270" s="122"/>
      <c r="M270" s="122"/>
      <c r="N270" s="122"/>
      <c r="O270" s="122"/>
      <c r="P270" s="122"/>
      <c r="Q270" s="122"/>
      <c r="R270" s="123"/>
    </row>
    <row r="271" spans="1:18" s="6" customFormat="1" ht="12.75">
      <c r="A271" s="83"/>
      <c r="B271" s="99"/>
      <c r="C271" s="500" t="s">
        <v>613</v>
      </c>
      <c r="D271" s="126" t="s">
        <v>298</v>
      </c>
      <c r="E271" s="122">
        <v>12883.19</v>
      </c>
      <c r="F271" s="122">
        <v>12883.19</v>
      </c>
      <c r="G271" s="122"/>
      <c r="H271" s="122"/>
      <c r="I271" s="122"/>
      <c r="J271" s="122">
        <v>12883.19</v>
      </c>
      <c r="K271" s="122"/>
      <c r="L271" s="122"/>
      <c r="M271" s="122"/>
      <c r="N271" s="122"/>
      <c r="O271" s="122"/>
      <c r="P271" s="122"/>
      <c r="Q271" s="122"/>
      <c r="R271" s="123"/>
    </row>
    <row r="272" spans="1:18" s="82" customFormat="1" ht="12.75">
      <c r="A272" s="81"/>
      <c r="B272" s="92" t="s">
        <v>305</v>
      </c>
      <c r="C272" s="125"/>
      <c r="D272" s="119" t="s">
        <v>306</v>
      </c>
      <c r="E272" s="120">
        <f aca="true" t="shared" si="46" ref="E272:L272">SUM(E273)</f>
        <v>58687</v>
      </c>
      <c r="F272" s="120">
        <f t="shared" si="46"/>
        <v>58687</v>
      </c>
      <c r="G272" s="120">
        <f t="shared" si="46"/>
        <v>0</v>
      </c>
      <c r="H272" s="120">
        <f t="shared" si="46"/>
        <v>0</v>
      </c>
      <c r="I272" s="120">
        <f t="shared" si="46"/>
        <v>0</v>
      </c>
      <c r="J272" s="120">
        <f t="shared" si="46"/>
        <v>58687</v>
      </c>
      <c r="K272" s="120">
        <f t="shared" si="46"/>
        <v>0</v>
      </c>
      <c r="L272" s="120">
        <f t="shared" si="46"/>
        <v>0</v>
      </c>
      <c r="M272" s="120"/>
      <c r="N272" s="120"/>
      <c r="O272" s="120"/>
      <c r="P272" s="120"/>
      <c r="Q272" s="120"/>
      <c r="R272" s="163"/>
    </row>
    <row r="273" spans="1:18" s="6" customFormat="1" ht="13.5" thickBot="1">
      <c r="A273" s="83"/>
      <c r="B273" s="84"/>
      <c r="C273" s="84" t="s">
        <v>296</v>
      </c>
      <c r="D273" s="41" t="s">
        <v>298</v>
      </c>
      <c r="E273" s="85">
        <v>58687</v>
      </c>
      <c r="F273" s="85">
        <v>58687</v>
      </c>
      <c r="G273" s="85"/>
      <c r="H273" s="85"/>
      <c r="I273" s="85"/>
      <c r="J273" s="85">
        <v>58687</v>
      </c>
      <c r="K273" s="86"/>
      <c r="L273" s="85"/>
      <c r="M273" s="85"/>
      <c r="N273" s="85"/>
      <c r="O273" s="85"/>
      <c r="P273" s="85"/>
      <c r="Q273" s="87"/>
      <c r="R273" s="85"/>
    </row>
    <row r="274" spans="1:18" s="6" customFormat="1" ht="12.75">
      <c r="A274" s="164"/>
      <c r="B274" s="159" t="s">
        <v>133</v>
      </c>
      <c r="C274" s="165"/>
      <c r="D274" s="166" t="s">
        <v>134</v>
      </c>
      <c r="E274" s="167">
        <f aca="true" t="shared" si="47" ref="E274:L274">SUM(E275)</f>
        <v>102909</v>
      </c>
      <c r="F274" s="167">
        <f t="shared" si="47"/>
        <v>102909</v>
      </c>
      <c r="G274" s="167">
        <f t="shared" si="47"/>
        <v>0</v>
      </c>
      <c r="H274" s="167">
        <f t="shared" si="47"/>
        <v>0</v>
      </c>
      <c r="I274" s="167">
        <f t="shared" si="47"/>
        <v>0</v>
      </c>
      <c r="J274" s="167">
        <f t="shared" si="47"/>
        <v>102909</v>
      </c>
      <c r="K274" s="167">
        <f t="shared" si="47"/>
        <v>0</v>
      </c>
      <c r="L274" s="120">
        <f t="shared" si="47"/>
        <v>0</v>
      </c>
      <c r="M274" s="85"/>
      <c r="N274" s="85"/>
      <c r="O274" s="85"/>
      <c r="P274" s="85"/>
      <c r="Q274" s="87"/>
      <c r="R274" s="85"/>
    </row>
    <row r="275" spans="1:18" s="6" customFormat="1" ht="13.5" thickBot="1">
      <c r="A275" s="83"/>
      <c r="B275" s="84"/>
      <c r="C275" s="84" t="s">
        <v>296</v>
      </c>
      <c r="D275" s="41" t="s">
        <v>298</v>
      </c>
      <c r="E275" s="85">
        <v>102909</v>
      </c>
      <c r="F275" s="85">
        <v>102909</v>
      </c>
      <c r="G275" s="85"/>
      <c r="H275" s="85"/>
      <c r="I275" s="85"/>
      <c r="J275" s="85">
        <v>102909</v>
      </c>
      <c r="K275" s="86"/>
      <c r="L275" s="85"/>
      <c r="M275" s="104"/>
      <c r="N275" s="104"/>
      <c r="O275" s="104"/>
      <c r="P275" s="104"/>
      <c r="Q275" s="106"/>
      <c r="R275" s="104"/>
    </row>
    <row r="276" spans="1:18" s="6" customFormat="1" ht="12.75">
      <c r="A276" s="168"/>
      <c r="B276" s="159" t="s">
        <v>135</v>
      </c>
      <c r="C276" s="159"/>
      <c r="D276" s="169" t="s">
        <v>136</v>
      </c>
      <c r="E276" s="161">
        <f aca="true" t="shared" si="48" ref="E276:R276">SUM(E277:E294)</f>
        <v>369989</v>
      </c>
      <c r="F276" s="161">
        <f t="shared" si="48"/>
        <v>369989</v>
      </c>
      <c r="G276" s="161">
        <f t="shared" si="48"/>
        <v>331408</v>
      </c>
      <c r="H276" s="161">
        <f t="shared" si="48"/>
        <v>37181</v>
      </c>
      <c r="I276" s="161">
        <f t="shared" si="48"/>
        <v>0</v>
      </c>
      <c r="J276" s="161">
        <f t="shared" si="48"/>
        <v>1400</v>
      </c>
      <c r="K276" s="162">
        <f t="shared" si="48"/>
        <v>0</v>
      </c>
      <c r="L276" s="161">
        <f t="shared" si="48"/>
        <v>0</v>
      </c>
      <c r="M276" s="161">
        <f t="shared" si="48"/>
        <v>0</v>
      </c>
      <c r="N276" s="161">
        <f t="shared" si="48"/>
        <v>0</v>
      </c>
      <c r="O276" s="161">
        <f t="shared" si="48"/>
        <v>0</v>
      </c>
      <c r="P276" s="161">
        <f t="shared" si="48"/>
        <v>0</v>
      </c>
      <c r="Q276" s="93">
        <f t="shared" si="48"/>
        <v>0</v>
      </c>
      <c r="R276" s="95">
        <f t="shared" si="48"/>
        <v>0</v>
      </c>
    </row>
    <row r="277" spans="1:18" s="6" customFormat="1" ht="12.75">
      <c r="A277" s="83"/>
      <c r="B277" s="84"/>
      <c r="C277" s="84" t="s">
        <v>222</v>
      </c>
      <c r="D277" s="41" t="s">
        <v>223</v>
      </c>
      <c r="E277" s="85">
        <v>1400</v>
      </c>
      <c r="F277" s="85">
        <v>1400</v>
      </c>
      <c r="G277" s="85"/>
      <c r="H277" s="85"/>
      <c r="I277" s="85"/>
      <c r="J277" s="85">
        <v>1400</v>
      </c>
      <c r="K277" s="86"/>
      <c r="L277" s="85"/>
      <c r="M277" s="85"/>
      <c r="N277" s="85"/>
      <c r="O277" s="85"/>
      <c r="P277" s="85"/>
      <c r="Q277" s="87"/>
      <c r="R277" s="85"/>
    </row>
    <row r="278" spans="1:18" s="6" customFormat="1" ht="12" customHeight="1">
      <c r="A278" s="83"/>
      <c r="B278" s="84"/>
      <c r="C278" s="84" t="s">
        <v>205</v>
      </c>
      <c r="D278" s="41" t="s">
        <v>206</v>
      </c>
      <c r="E278" s="85">
        <v>258741</v>
      </c>
      <c r="F278" s="85">
        <v>258741</v>
      </c>
      <c r="G278" s="85">
        <v>258741</v>
      </c>
      <c r="H278" s="85"/>
      <c r="I278" s="85"/>
      <c r="J278" s="85"/>
      <c r="K278" s="86"/>
      <c r="L278" s="85"/>
      <c r="M278" s="85"/>
      <c r="N278" s="85"/>
      <c r="O278" s="85"/>
      <c r="P278" s="85"/>
      <c r="Q278" s="87"/>
      <c r="R278" s="85"/>
    </row>
    <row r="279" spans="1:18" s="6" customFormat="1" ht="12.75">
      <c r="A279" s="83"/>
      <c r="B279" s="84"/>
      <c r="C279" s="84" t="s">
        <v>211</v>
      </c>
      <c r="D279" s="41" t="s">
        <v>212</v>
      </c>
      <c r="E279" s="85">
        <v>19919</v>
      </c>
      <c r="F279" s="85">
        <v>19919</v>
      </c>
      <c r="G279" s="85">
        <v>19919</v>
      </c>
      <c r="H279" s="85"/>
      <c r="I279" s="85"/>
      <c r="J279" s="85"/>
      <c r="K279" s="86"/>
      <c r="L279" s="85"/>
      <c r="M279" s="85"/>
      <c r="N279" s="85"/>
      <c r="O279" s="85"/>
      <c r="P279" s="85"/>
      <c r="Q279" s="87"/>
      <c r="R279" s="85"/>
    </row>
    <row r="280" spans="1:18" s="6" customFormat="1" ht="14.25" customHeight="1">
      <c r="A280" s="83"/>
      <c r="B280" s="84"/>
      <c r="C280" s="84" t="s">
        <v>186</v>
      </c>
      <c r="D280" s="41" t="s">
        <v>213</v>
      </c>
      <c r="E280" s="85">
        <v>45600</v>
      </c>
      <c r="F280" s="85">
        <v>45600</v>
      </c>
      <c r="G280" s="85">
        <v>45600</v>
      </c>
      <c r="H280" s="85"/>
      <c r="I280" s="85"/>
      <c r="J280" s="85"/>
      <c r="K280" s="86"/>
      <c r="L280" s="85"/>
      <c r="M280" s="85"/>
      <c r="N280" s="85"/>
      <c r="O280" s="85"/>
      <c r="P280" s="85"/>
      <c r="Q280" s="87"/>
      <c r="R280" s="85"/>
    </row>
    <row r="281" spans="1:18" s="6" customFormat="1" ht="12.75">
      <c r="A281" s="83"/>
      <c r="B281" s="84"/>
      <c r="C281" s="84" t="s">
        <v>188</v>
      </c>
      <c r="D281" s="41" t="s">
        <v>214</v>
      </c>
      <c r="E281" s="85">
        <v>4848</v>
      </c>
      <c r="F281" s="85">
        <v>4848</v>
      </c>
      <c r="G281" s="85">
        <v>4848</v>
      </c>
      <c r="H281" s="85"/>
      <c r="I281" s="85"/>
      <c r="J281" s="85"/>
      <c r="K281" s="86"/>
      <c r="L281" s="85"/>
      <c r="M281" s="85"/>
      <c r="N281" s="85"/>
      <c r="O281" s="85"/>
      <c r="P281" s="85"/>
      <c r="Q281" s="87"/>
      <c r="R281" s="85"/>
    </row>
    <row r="282" spans="1:18" s="6" customFormat="1" ht="12.75">
      <c r="A282" s="83"/>
      <c r="B282" s="84"/>
      <c r="C282" s="84" t="s">
        <v>190</v>
      </c>
      <c r="D282" s="41" t="s">
        <v>191</v>
      </c>
      <c r="E282" s="85">
        <v>2300</v>
      </c>
      <c r="F282" s="85">
        <v>2300</v>
      </c>
      <c r="G282" s="85">
        <v>2300</v>
      </c>
      <c r="H282" s="85"/>
      <c r="I282" s="85"/>
      <c r="J282" s="85"/>
      <c r="K282" s="86"/>
      <c r="L282" s="85"/>
      <c r="M282" s="85"/>
      <c r="N282" s="85"/>
      <c r="O282" s="85"/>
      <c r="P282" s="85"/>
      <c r="Q282" s="87"/>
      <c r="R282" s="85"/>
    </row>
    <row r="283" spans="1:18" s="6" customFormat="1" ht="12.75">
      <c r="A283" s="83"/>
      <c r="B283" s="84"/>
      <c r="C283" s="84" t="s">
        <v>192</v>
      </c>
      <c r="D283" s="41" t="s">
        <v>193</v>
      </c>
      <c r="E283" s="85">
        <v>7500</v>
      </c>
      <c r="F283" s="85">
        <v>7500</v>
      </c>
      <c r="G283" s="85"/>
      <c r="H283" s="85">
        <v>7500</v>
      </c>
      <c r="I283" s="85"/>
      <c r="J283" s="85"/>
      <c r="K283" s="86"/>
      <c r="L283" s="85"/>
      <c r="M283" s="85"/>
      <c r="N283" s="85"/>
      <c r="O283" s="85"/>
      <c r="P283" s="85"/>
      <c r="Q283" s="87"/>
      <c r="R283" s="85"/>
    </row>
    <row r="284" spans="1:18" s="6" customFormat="1" ht="12.75">
      <c r="A284" s="83"/>
      <c r="B284" s="84"/>
      <c r="C284" s="84" t="s">
        <v>198</v>
      </c>
      <c r="D284" s="41" t="s">
        <v>199</v>
      </c>
      <c r="E284" s="85">
        <v>500</v>
      </c>
      <c r="F284" s="85">
        <v>500</v>
      </c>
      <c r="G284" s="85"/>
      <c r="H284" s="85">
        <v>500</v>
      </c>
      <c r="I284" s="85"/>
      <c r="J284" s="85"/>
      <c r="K284" s="86"/>
      <c r="L284" s="85"/>
      <c r="M284" s="85"/>
      <c r="N284" s="85"/>
      <c r="O284" s="85"/>
      <c r="P284" s="85"/>
      <c r="Q284" s="87"/>
      <c r="R284" s="85"/>
    </row>
    <row r="285" spans="1:18" s="6" customFormat="1" ht="12.75">
      <c r="A285" s="83"/>
      <c r="B285" s="84"/>
      <c r="C285" s="84" t="s">
        <v>228</v>
      </c>
      <c r="D285" s="41" t="s">
        <v>229</v>
      </c>
      <c r="E285" s="85">
        <v>100</v>
      </c>
      <c r="F285" s="85">
        <v>100</v>
      </c>
      <c r="G285" s="85"/>
      <c r="H285" s="85">
        <v>100</v>
      </c>
      <c r="I285" s="85"/>
      <c r="J285" s="85"/>
      <c r="K285" s="86"/>
      <c r="L285" s="85"/>
      <c r="M285" s="85"/>
      <c r="N285" s="85"/>
      <c r="O285" s="85"/>
      <c r="P285" s="85"/>
      <c r="Q285" s="87"/>
      <c r="R285" s="85"/>
    </row>
    <row r="286" spans="1:18" s="6" customFormat="1" ht="12.75">
      <c r="A286" s="83"/>
      <c r="B286" s="84"/>
      <c r="C286" s="84" t="s">
        <v>194</v>
      </c>
      <c r="D286" s="41" t="s">
        <v>195</v>
      </c>
      <c r="E286" s="85">
        <v>12500</v>
      </c>
      <c r="F286" s="85">
        <v>12500</v>
      </c>
      <c r="G286" s="85"/>
      <c r="H286" s="85">
        <v>12500</v>
      </c>
      <c r="I286" s="85"/>
      <c r="J286" s="85"/>
      <c r="K286" s="86"/>
      <c r="L286" s="85"/>
      <c r="M286" s="85"/>
      <c r="N286" s="85"/>
      <c r="O286" s="85"/>
      <c r="P286" s="85"/>
      <c r="Q286" s="87"/>
      <c r="R286" s="85"/>
    </row>
    <row r="287" spans="1:18" s="6" customFormat="1" ht="12.75" customHeight="1">
      <c r="A287" s="83"/>
      <c r="B287" s="84"/>
      <c r="C287" s="84" t="s">
        <v>230</v>
      </c>
      <c r="D287" s="41" t="s">
        <v>231</v>
      </c>
      <c r="E287" s="85">
        <v>385</v>
      </c>
      <c r="F287" s="85">
        <v>385</v>
      </c>
      <c r="G287" s="85"/>
      <c r="H287" s="85">
        <v>385</v>
      </c>
      <c r="I287" s="85"/>
      <c r="J287" s="85"/>
      <c r="K287" s="86"/>
      <c r="L287" s="85"/>
      <c r="M287" s="85"/>
      <c r="N287" s="85"/>
      <c r="O287" s="85"/>
      <c r="P287" s="85"/>
      <c r="Q287" s="87"/>
      <c r="R287" s="85"/>
    </row>
    <row r="288" spans="1:18" s="6" customFormat="1" ht="25.5" customHeight="1">
      <c r="A288" s="83"/>
      <c r="B288" s="84"/>
      <c r="C288" s="84" t="s">
        <v>234</v>
      </c>
      <c r="D288" s="41" t="s">
        <v>235</v>
      </c>
      <c r="E288" s="85">
        <v>3015</v>
      </c>
      <c r="F288" s="85">
        <v>3015</v>
      </c>
      <c r="G288" s="85"/>
      <c r="H288" s="85">
        <v>3015</v>
      </c>
      <c r="I288" s="85"/>
      <c r="J288" s="85"/>
      <c r="K288" s="86"/>
      <c r="L288" s="85"/>
      <c r="M288" s="85"/>
      <c r="N288" s="85"/>
      <c r="O288" s="85"/>
      <c r="P288" s="85"/>
      <c r="Q288" s="87"/>
      <c r="R288" s="85"/>
    </row>
    <row r="289" spans="1:18" s="6" customFormat="1" ht="12.75">
      <c r="A289" s="83"/>
      <c r="B289" s="84"/>
      <c r="C289" s="84" t="s">
        <v>236</v>
      </c>
      <c r="D289" s="41" t="s">
        <v>237</v>
      </c>
      <c r="E289" s="85">
        <v>2295</v>
      </c>
      <c r="F289" s="85">
        <v>2295</v>
      </c>
      <c r="G289" s="85"/>
      <c r="H289" s="85">
        <v>2295</v>
      </c>
      <c r="I289" s="85"/>
      <c r="J289" s="85"/>
      <c r="K289" s="86"/>
      <c r="L289" s="85"/>
      <c r="M289" s="85"/>
      <c r="N289" s="85"/>
      <c r="O289" s="85"/>
      <c r="P289" s="85"/>
      <c r="Q289" s="87"/>
      <c r="R289" s="85"/>
    </row>
    <row r="290" spans="1:18" s="6" customFormat="1" ht="12.75">
      <c r="A290" s="83"/>
      <c r="B290" s="84"/>
      <c r="C290" s="84" t="s">
        <v>196</v>
      </c>
      <c r="D290" s="41" t="s">
        <v>197</v>
      </c>
      <c r="E290" s="85">
        <v>795</v>
      </c>
      <c r="F290" s="85">
        <v>795</v>
      </c>
      <c r="G290" s="85"/>
      <c r="H290" s="85">
        <v>795</v>
      </c>
      <c r="I290" s="85"/>
      <c r="J290" s="85"/>
      <c r="K290" s="86"/>
      <c r="L290" s="85"/>
      <c r="M290" s="85"/>
      <c r="N290" s="85"/>
      <c r="O290" s="85"/>
      <c r="P290" s="85"/>
      <c r="Q290" s="87"/>
      <c r="R290" s="85"/>
    </row>
    <row r="291" spans="1:18" s="6" customFormat="1" ht="25.5">
      <c r="A291" s="83"/>
      <c r="B291" s="84"/>
      <c r="C291" s="84" t="s">
        <v>238</v>
      </c>
      <c r="D291" s="41" t="s">
        <v>239</v>
      </c>
      <c r="E291" s="85">
        <v>7261</v>
      </c>
      <c r="F291" s="85">
        <v>7261</v>
      </c>
      <c r="G291" s="85"/>
      <c r="H291" s="85">
        <v>7261</v>
      </c>
      <c r="I291" s="85"/>
      <c r="J291" s="85"/>
      <c r="K291" s="86"/>
      <c r="L291" s="85"/>
      <c r="M291" s="85"/>
      <c r="N291" s="85"/>
      <c r="O291" s="85"/>
      <c r="P291" s="85"/>
      <c r="Q291" s="87"/>
      <c r="R291" s="85"/>
    </row>
    <row r="292" spans="1:18" s="6" customFormat="1" ht="12.75">
      <c r="A292" s="83"/>
      <c r="B292" s="57"/>
      <c r="C292" s="460" t="s">
        <v>267</v>
      </c>
      <c r="D292" s="461" t="s">
        <v>128</v>
      </c>
      <c r="E292" s="116">
        <v>750</v>
      </c>
      <c r="F292" s="116">
        <v>750</v>
      </c>
      <c r="G292" s="116"/>
      <c r="H292" s="116">
        <v>750</v>
      </c>
      <c r="I292" s="116"/>
      <c r="J292" s="116"/>
      <c r="K292" s="117"/>
      <c r="L292" s="116"/>
      <c r="M292" s="116"/>
      <c r="N292" s="116"/>
      <c r="O292" s="116"/>
      <c r="P292" s="116"/>
      <c r="Q292" s="118"/>
      <c r="R292" s="116"/>
    </row>
    <row r="293" spans="1:18" s="6" customFormat="1" ht="25.5">
      <c r="A293" s="83"/>
      <c r="B293" s="57"/>
      <c r="C293" s="57" t="s">
        <v>307</v>
      </c>
      <c r="D293" s="52" t="s">
        <v>308</v>
      </c>
      <c r="E293" s="116">
        <v>480</v>
      </c>
      <c r="F293" s="116">
        <v>480</v>
      </c>
      <c r="G293" s="116"/>
      <c r="H293" s="116">
        <v>480</v>
      </c>
      <c r="I293" s="116"/>
      <c r="J293" s="116"/>
      <c r="K293" s="117"/>
      <c r="L293" s="116"/>
      <c r="M293" s="116"/>
      <c r="N293" s="116"/>
      <c r="O293" s="116"/>
      <c r="P293" s="116"/>
      <c r="Q293" s="118"/>
      <c r="R293" s="116"/>
    </row>
    <row r="294" spans="1:18" s="6" customFormat="1" ht="27.75" customHeight="1" thickBot="1">
      <c r="A294" s="83"/>
      <c r="B294" s="57"/>
      <c r="C294" s="156" t="s">
        <v>220</v>
      </c>
      <c r="D294" s="157" t="s">
        <v>221</v>
      </c>
      <c r="E294" s="116">
        <v>1600</v>
      </c>
      <c r="F294" s="116">
        <v>1600</v>
      </c>
      <c r="G294" s="116"/>
      <c r="H294" s="116">
        <v>1600</v>
      </c>
      <c r="I294" s="116"/>
      <c r="J294" s="116"/>
      <c r="K294" s="117"/>
      <c r="L294" s="116"/>
      <c r="M294" s="116"/>
      <c r="N294" s="116"/>
      <c r="O294" s="116"/>
      <c r="P294" s="116"/>
      <c r="Q294" s="118"/>
      <c r="R294" s="116"/>
    </row>
    <row r="295" spans="1:18" s="6" customFormat="1" ht="25.5">
      <c r="A295" s="168"/>
      <c r="B295" s="159" t="s">
        <v>137</v>
      </c>
      <c r="C295" s="159"/>
      <c r="D295" s="169" t="s">
        <v>138</v>
      </c>
      <c r="E295" s="161">
        <f aca="true" t="shared" si="49" ref="E295:R295">SUM(E296:E302)</f>
        <v>87106</v>
      </c>
      <c r="F295" s="161">
        <f t="shared" si="49"/>
        <v>87106</v>
      </c>
      <c r="G295" s="161">
        <f t="shared" si="49"/>
        <v>85191</v>
      </c>
      <c r="H295" s="161">
        <f t="shared" si="49"/>
        <v>1612</v>
      </c>
      <c r="I295" s="161">
        <f t="shared" si="49"/>
        <v>0</v>
      </c>
      <c r="J295" s="161">
        <f t="shared" si="49"/>
        <v>303</v>
      </c>
      <c r="K295" s="161">
        <f t="shared" si="49"/>
        <v>0</v>
      </c>
      <c r="L295" s="95">
        <f t="shared" si="49"/>
        <v>0</v>
      </c>
      <c r="M295" s="95">
        <f t="shared" si="49"/>
        <v>0</v>
      </c>
      <c r="N295" s="95">
        <f t="shared" si="49"/>
        <v>0</v>
      </c>
      <c r="O295" s="95">
        <f t="shared" si="49"/>
        <v>0</v>
      </c>
      <c r="P295" s="95">
        <f t="shared" si="49"/>
        <v>0</v>
      </c>
      <c r="Q295" s="93">
        <f t="shared" si="49"/>
        <v>0</v>
      </c>
      <c r="R295" s="95">
        <f t="shared" si="49"/>
        <v>0</v>
      </c>
    </row>
    <row r="296" spans="1:18" s="6" customFormat="1" ht="12.75">
      <c r="A296" s="83"/>
      <c r="B296" s="84"/>
      <c r="C296" s="84" t="s">
        <v>222</v>
      </c>
      <c r="D296" s="41" t="s">
        <v>223</v>
      </c>
      <c r="E296" s="85">
        <v>303</v>
      </c>
      <c r="F296" s="85">
        <v>303</v>
      </c>
      <c r="G296" s="85"/>
      <c r="H296" s="85"/>
      <c r="I296" s="85"/>
      <c r="J296" s="85">
        <v>303</v>
      </c>
      <c r="K296" s="86"/>
      <c r="L296" s="85"/>
      <c r="M296" s="85"/>
      <c r="N296" s="85"/>
      <c r="O296" s="85"/>
      <c r="P296" s="85"/>
      <c r="Q296" s="87"/>
      <c r="R296" s="85"/>
    </row>
    <row r="297" spans="1:18" s="6" customFormat="1" ht="14.25" customHeight="1">
      <c r="A297" s="83"/>
      <c r="B297" s="84"/>
      <c r="C297" s="84" t="s">
        <v>205</v>
      </c>
      <c r="D297" s="41" t="s">
        <v>206</v>
      </c>
      <c r="E297" s="85">
        <v>23550</v>
      </c>
      <c r="F297" s="85">
        <v>23550</v>
      </c>
      <c r="G297" s="85">
        <v>23550</v>
      </c>
      <c r="H297" s="85"/>
      <c r="I297" s="85"/>
      <c r="J297" s="85"/>
      <c r="K297" s="86"/>
      <c r="L297" s="85"/>
      <c r="M297" s="85"/>
      <c r="N297" s="85"/>
      <c r="O297" s="85"/>
      <c r="P297" s="85"/>
      <c r="Q297" s="87"/>
      <c r="R297" s="85"/>
    </row>
    <row r="298" spans="1:18" s="6" customFormat="1" ht="12.75">
      <c r="A298" s="83"/>
      <c r="B298" s="84"/>
      <c r="C298" s="84" t="s">
        <v>211</v>
      </c>
      <c r="D298" s="41" t="s">
        <v>212</v>
      </c>
      <c r="E298" s="85">
        <v>2103</v>
      </c>
      <c r="F298" s="85">
        <v>2103</v>
      </c>
      <c r="G298" s="85">
        <v>2103</v>
      </c>
      <c r="H298" s="85"/>
      <c r="I298" s="85"/>
      <c r="J298" s="85"/>
      <c r="K298" s="86"/>
      <c r="L298" s="85"/>
      <c r="M298" s="85"/>
      <c r="N298" s="85"/>
      <c r="O298" s="85"/>
      <c r="P298" s="85"/>
      <c r="Q298" s="87"/>
      <c r="R298" s="85"/>
    </row>
    <row r="299" spans="1:18" s="6" customFormat="1" ht="15.75" customHeight="1">
      <c r="A299" s="83"/>
      <c r="B299" s="84"/>
      <c r="C299" s="84" t="s">
        <v>186</v>
      </c>
      <c r="D299" s="41" t="s">
        <v>213</v>
      </c>
      <c r="E299" s="85">
        <v>11938</v>
      </c>
      <c r="F299" s="85">
        <v>11938</v>
      </c>
      <c r="G299" s="85">
        <v>11938</v>
      </c>
      <c r="H299" s="85"/>
      <c r="I299" s="85"/>
      <c r="J299" s="85"/>
      <c r="K299" s="86"/>
      <c r="L299" s="85"/>
      <c r="M299" s="85"/>
      <c r="N299" s="85"/>
      <c r="O299" s="85"/>
      <c r="P299" s="85"/>
      <c r="Q299" s="87"/>
      <c r="R299" s="85"/>
    </row>
    <row r="300" spans="1:18" s="6" customFormat="1" ht="12.75">
      <c r="A300" s="83"/>
      <c r="B300" s="84"/>
      <c r="C300" s="84" t="s">
        <v>188</v>
      </c>
      <c r="D300" s="41" t="s">
        <v>214</v>
      </c>
      <c r="E300" s="170">
        <v>1800</v>
      </c>
      <c r="F300" s="85">
        <v>1800</v>
      </c>
      <c r="G300" s="85">
        <v>1800</v>
      </c>
      <c r="H300" s="85"/>
      <c r="I300" s="85"/>
      <c r="J300" s="85"/>
      <c r="K300" s="86"/>
      <c r="L300" s="85"/>
      <c r="M300" s="85"/>
      <c r="N300" s="85"/>
      <c r="O300" s="85"/>
      <c r="P300" s="85"/>
      <c r="Q300" s="87"/>
      <c r="R300" s="85"/>
    </row>
    <row r="301" spans="1:18" s="82" customFormat="1" ht="12.75">
      <c r="A301" s="83"/>
      <c r="B301" s="84"/>
      <c r="C301" s="84" t="s">
        <v>190</v>
      </c>
      <c r="D301" s="41" t="s">
        <v>191</v>
      </c>
      <c r="E301" s="85">
        <v>45800</v>
      </c>
      <c r="F301" s="85">
        <v>45800</v>
      </c>
      <c r="G301" s="85">
        <v>45800</v>
      </c>
      <c r="H301" s="85"/>
      <c r="I301" s="85"/>
      <c r="J301" s="85"/>
      <c r="K301" s="86"/>
      <c r="L301" s="85"/>
      <c r="M301" s="85"/>
      <c r="N301" s="85"/>
      <c r="O301" s="85"/>
      <c r="P301" s="85"/>
      <c r="Q301" s="87"/>
      <c r="R301" s="85"/>
    </row>
    <row r="302" spans="1:18" s="6" customFormat="1" ht="13.5" thickBot="1">
      <c r="A302" s="83"/>
      <c r="B302" s="57"/>
      <c r="C302" s="57" t="s">
        <v>238</v>
      </c>
      <c r="D302" s="52" t="s">
        <v>286</v>
      </c>
      <c r="E302" s="116">
        <v>1612</v>
      </c>
      <c r="F302" s="116">
        <v>1612</v>
      </c>
      <c r="G302" s="116"/>
      <c r="H302" s="116">
        <v>1612</v>
      </c>
      <c r="I302" s="116"/>
      <c r="J302" s="116"/>
      <c r="K302" s="117"/>
      <c r="L302" s="116"/>
      <c r="M302" s="116"/>
      <c r="N302" s="116"/>
      <c r="O302" s="116"/>
      <c r="P302" s="116"/>
      <c r="Q302" s="118"/>
      <c r="R302" s="116"/>
    </row>
    <row r="303" spans="1:18" s="6" customFormat="1" ht="12.75">
      <c r="A303" s="81"/>
      <c r="B303" s="159" t="s">
        <v>140</v>
      </c>
      <c r="C303" s="159"/>
      <c r="D303" s="171" t="s">
        <v>22</v>
      </c>
      <c r="E303" s="95">
        <f>SUM(E304:E307)</f>
        <v>233710</v>
      </c>
      <c r="F303" s="95">
        <f>SUM(F304:F307)</f>
        <v>233710</v>
      </c>
      <c r="G303" s="95">
        <f>SUM(G305:G307)</f>
        <v>0</v>
      </c>
      <c r="H303" s="95">
        <f>SUM(H304:H307)</f>
        <v>39380</v>
      </c>
      <c r="I303" s="95">
        <f>SUM(I304:I307)</f>
        <v>0</v>
      </c>
      <c r="J303" s="95">
        <f>SUM(J304:J307)</f>
        <v>194330</v>
      </c>
      <c r="K303" s="98">
        <f>SUM(K304:K307)</f>
        <v>0</v>
      </c>
      <c r="L303" s="95">
        <f>SUM(L305:L307)</f>
        <v>0</v>
      </c>
      <c r="M303" s="95">
        <f>SUM(M306:M307)</f>
        <v>0</v>
      </c>
      <c r="N303" s="95">
        <f>SUM(N306:N307)</f>
        <v>0</v>
      </c>
      <c r="O303" s="95">
        <f>SUM(O306:O307)</f>
        <v>0</v>
      </c>
      <c r="P303" s="95">
        <f>SUM(P306:P307)</f>
        <v>0</v>
      </c>
      <c r="Q303" s="93">
        <f>SUM(Q305:Q307)</f>
        <v>0</v>
      </c>
      <c r="R303" s="95">
        <f>SUM(R306:R307)</f>
        <v>0</v>
      </c>
    </row>
    <row r="304" spans="1:18" s="6" customFormat="1" ht="12.75">
      <c r="A304" s="81"/>
      <c r="B304" s="92"/>
      <c r="C304" s="84" t="s">
        <v>296</v>
      </c>
      <c r="D304" s="114" t="s">
        <v>298</v>
      </c>
      <c r="E304" s="85">
        <v>194330</v>
      </c>
      <c r="F304" s="85">
        <v>194330</v>
      </c>
      <c r="G304" s="85"/>
      <c r="H304" s="85"/>
      <c r="I304" s="85"/>
      <c r="J304" s="85">
        <v>194330</v>
      </c>
      <c r="K304" s="86"/>
      <c r="L304" s="85"/>
      <c r="M304" s="95"/>
      <c r="N304" s="95"/>
      <c r="O304" s="95"/>
      <c r="P304" s="95"/>
      <c r="Q304" s="93"/>
      <c r="R304" s="95"/>
    </row>
    <row r="305" spans="1:18" s="6" customFormat="1" ht="12.75">
      <c r="A305" s="81"/>
      <c r="B305" s="92"/>
      <c r="C305" s="84" t="s">
        <v>192</v>
      </c>
      <c r="D305" s="41" t="s">
        <v>193</v>
      </c>
      <c r="E305" s="100">
        <v>16880</v>
      </c>
      <c r="F305" s="100">
        <v>16880</v>
      </c>
      <c r="G305" s="100"/>
      <c r="H305" s="97">
        <v>16880</v>
      </c>
      <c r="I305" s="95"/>
      <c r="J305" s="95"/>
      <c r="K305" s="98"/>
      <c r="L305" s="100"/>
      <c r="M305" s="95"/>
      <c r="N305" s="95"/>
      <c r="O305" s="95"/>
      <c r="P305" s="95"/>
      <c r="Q305" s="101"/>
      <c r="R305" s="95"/>
    </row>
    <row r="306" spans="1:18" s="82" customFormat="1" ht="12.75">
      <c r="A306" s="124"/>
      <c r="B306" s="57"/>
      <c r="C306" s="57" t="s">
        <v>194</v>
      </c>
      <c r="D306" s="52" t="s">
        <v>195</v>
      </c>
      <c r="E306" s="116">
        <v>17500</v>
      </c>
      <c r="F306" s="116">
        <v>17500</v>
      </c>
      <c r="G306" s="116"/>
      <c r="H306" s="116">
        <v>17500</v>
      </c>
      <c r="I306" s="116"/>
      <c r="J306" s="116"/>
      <c r="K306" s="117"/>
      <c r="L306" s="116"/>
      <c r="M306" s="116"/>
      <c r="N306" s="116"/>
      <c r="O306" s="116"/>
      <c r="P306" s="116"/>
      <c r="Q306" s="118"/>
      <c r="R306" s="116"/>
    </row>
    <row r="307" spans="1:18" s="6" customFormat="1" ht="12.75">
      <c r="A307" s="124"/>
      <c r="B307" s="57"/>
      <c r="C307" s="57" t="s">
        <v>196</v>
      </c>
      <c r="D307" s="52" t="s">
        <v>197</v>
      </c>
      <c r="E307" s="116">
        <v>5000</v>
      </c>
      <c r="F307" s="116">
        <v>5000</v>
      </c>
      <c r="G307" s="116"/>
      <c r="H307" s="116">
        <v>5000</v>
      </c>
      <c r="I307" s="116"/>
      <c r="J307" s="116"/>
      <c r="K307" s="117"/>
      <c r="L307" s="116"/>
      <c r="M307" s="116"/>
      <c r="N307" s="116"/>
      <c r="O307" s="116"/>
      <c r="P307" s="116"/>
      <c r="Q307" s="118"/>
      <c r="R307" s="116"/>
    </row>
    <row r="308" spans="1:18" s="6" customFormat="1" ht="25.5">
      <c r="A308" s="501" t="s">
        <v>606</v>
      </c>
      <c r="B308" s="502"/>
      <c r="C308" s="502"/>
      <c r="D308" s="503" t="s">
        <v>607</v>
      </c>
      <c r="E308" s="504">
        <f aca="true" t="shared" si="50" ref="E308:R308">SUM(E309)</f>
        <v>341363.94</v>
      </c>
      <c r="F308" s="504">
        <f t="shared" si="50"/>
        <v>341363.93</v>
      </c>
      <c r="G308" s="504">
        <f t="shared" si="50"/>
        <v>156349.27</v>
      </c>
      <c r="H308" s="504">
        <f t="shared" si="50"/>
        <v>185014.65999999997</v>
      </c>
      <c r="I308" s="504">
        <f t="shared" si="50"/>
        <v>0</v>
      </c>
      <c r="J308" s="504">
        <f t="shared" si="50"/>
        <v>0</v>
      </c>
      <c r="K308" s="505">
        <f t="shared" si="50"/>
        <v>0</v>
      </c>
      <c r="L308" s="504">
        <f t="shared" si="50"/>
        <v>0</v>
      </c>
      <c r="M308" s="504">
        <f t="shared" si="50"/>
        <v>0</v>
      </c>
      <c r="N308" s="504">
        <f t="shared" si="50"/>
        <v>0</v>
      </c>
      <c r="O308" s="504">
        <f t="shared" si="50"/>
        <v>0</v>
      </c>
      <c r="P308" s="504">
        <f t="shared" si="50"/>
        <v>0</v>
      </c>
      <c r="Q308" s="506">
        <f t="shared" si="50"/>
        <v>0</v>
      </c>
      <c r="R308" s="504">
        <f t="shared" si="50"/>
        <v>0</v>
      </c>
    </row>
    <row r="309" spans="1:18" s="6" customFormat="1" ht="12.75">
      <c r="A309" s="507"/>
      <c r="B309" s="518" t="s">
        <v>608</v>
      </c>
      <c r="C309" s="508"/>
      <c r="D309" s="509" t="s">
        <v>22</v>
      </c>
      <c r="E309" s="510">
        <f>SUM(E310:E331)</f>
        <v>341363.94</v>
      </c>
      <c r="F309" s="510">
        <f aca="true" t="shared" si="51" ref="F309:N309">SUM(F310:F331)</f>
        <v>341363.93</v>
      </c>
      <c r="G309" s="510">
        <f t="shared" si="51"/>
        <v>156349.27</v>
      </c>
      <c r="H309" s="510">
        <f t="shared" si="51"/>
        <v>185014.65999999997</v>
      </c>
      <c r="I309" s="510">
        <f t="shared" si="51"/>
        <v>0</v>
      </c>
      <c r="J309" s="510">
        <f t="shared" si="51"/>
        <v>0</v>
      </c>
      <c r="K309" s="510">
        <f t="shared" si="51"/>
        <v>0</v>
      </c>
      <c r="L309" s="510">
        <f t="shared" si="51"/>
        <v>0</v>
      </c>
      <c r="M309" s="510">
        <f t="shared" si="51"/>
        <v>0</v>
      </c>
      <c r="N309" s="510">
        <f t="shared" si="51"/>
        <v>0</v>
      </c>
      <c r="O309" s="510">
        <f>SUM(O312:O325)</f>
        <v>0</v>
      </c>
      <c r="P309" s="512">
        <f>SUM(P312:P325)</f>
        <v>0</v>
      </c>
      <c r="Q309" s="511">
        <f>SUM(Q312:Q325)</f>
        <v>0</v>
      </c>
      <c r="R309" s="511">
        <f>SUM(R312:R325)</f>
        <v>0</v>
      </c>
    </row>
    <row r="310" spans="1:18" s="6" customFormat="1" ht="12.75">
      <c r="A310" s="507"/>
      <c r="B310" s="517"/>
      <c r="C310" s="523" t="s">
        <v>630</v>
      </c>
      <c r="D310" s="524" t="s">
        <v>632</v>
      </c>
      <c r="E310" s="525">
        <v>10153.08</v>
      </c>
      <c r="F310" s="525">
        <v>10153.08</v>
      </c>
      <c r="G310" s="525"/>
      <c r="H310" s="525">
        <v>10153.08</v>
      </c>
      <c r="I310" s="525"/>
      <c r="J310" s="525"/>
      <c r="K310" s="525"/>
      <c r="L310" s="525"/>
      <c r="M310" s="525"/>
      <c r="N310" s="525"/>
      <c r="O310" s="525"/>
      <c r="P310" s="525"/>
      <c r="Q310" s="519"/>
      <c r="R310" s="519"/>
    </row>
    <row r="311" spans="1:18" s="6" customFormat="1" ht="12.75">
      <c r="A311" s="507"/>
      <c r="B311" s="517"/>
      <c r="C311" s="523" t="s">
        <v>631</v>
      </c>
      <c r="D311" s="524" t="s">
        <v>632</v>
      </c>
      <c r="E311" s="525">
        <v>1791.72</v>
      </c>
      <c r="F311" s="525">
        <v>1791.72</v>
      </c>
      <c r="G311" s="525"/>
      <c r="H311" s="525">
        <v>1791.72</v>
      </c>
      <c r="I311" s="525"/>
      <c r="J311" s="525"/>
      <c r="K311" s="525"/>
      <c r="L311" s="525"/>
      <c r="M311" s="525"/>
      <c r="N311" s="525"/>
      <c r="O311" s="525"/>
      <c r="P311" s="525"/>
      <c r="Q311" s="519"/>
      <c r="R311" s="519"/>
    </row>
    <row r="312" spans="1:18" s="6" customFormat="1" ht="12.75">
      <c r="A312" s="507"/>
      <c r="B312" s="517"/>
      <c r="C312" s="520" t="s">
        <v>614</v>
      </c>
      <c r="D312" s="521" t="s">
        <v>615</v>
      </c>
      <c r="E312" s="522">
        <v>51447.07</v>
      </c>
      <c r="F312" s="522">
        <v>51447.07</v>
      </c>
      <c r="G312" s="100">
        <v>51447.07</v>
      </c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</row>
    <row r="313" spans="1:18" s="6" customFormat="1" ht="12.75">
      <c r="A313" s="507"/>
      <c r="B313" s="517"/>
      <c r="C313" s="172" t="s">
        <v>616</v>
      </c>
      <c r="D313" s="64" t="s">
        <v>615</v>
      </c>
      <c r="E313" s="514">
        <v>4362</v>
      </c>
      <c r="F313" s="514">
        <v>4362</v>
      </c>
      <c r="G313" s="85">
        <v>4362</v>
      </c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</row>
    <row r="314" spans="1:18" s="6" customFormat="1" ht="12.75">
      <c r="A314" s="507"/>
      <c r="B314" s="517"/>
      <c r="C314" s="513" t="s">
        <v>617</v>
      </c>
      <c r="D314" s="515" t="s">
        <v>213</v>
      </c>
      <c r="E314" s="514">
        <v>12474.14</v>
      </c>
      <c r="F314" s="514">
        <v>12474.14</v>
      </c>
      <c r="G314" s="85">
        <v>12474.14</v>
      </c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</row>
    <row r="315" spans="1:18" s="6" customFormat="1" ht="12.75">
      <c r="A315" s="507"/>
      <c r="B315" s="517"/>
      <c r="C315" s="172" t="s">
        <v>618</v>
      </c>
      <c r="D315" s="64" t="s">
        <v>213</v>
      </c>
      <c r="E315" s="514">
        <v>1389.6</v>
      </c>
      <c r="F315" s="514">
        <v>1389.6</v>
      </c>
      <c r="G315" s="85">
        <v>1389.6</v>
      </c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</row>
    <row r="316" spans="1:18" s="6" customFormat="1" ht="12.75">
      <c r="A316" s="507"/>
      <c r="B316" s="517"/>
      <c r="C316" s="513" t="s">
        <v>619</v>
      </c>
      <c r="D316" s="64" t="s">
        <v>214</v>
      </c>
      <c r="E316" s="514">
        <v>1222.88</v>
      </c>
      <c r="F316" s="514">
        <v>1222.88</v>
      </c>
      <c r="G316" s="85">
        <v>1222.88</v>
      </c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</row>
    <row r="317" spans="1:18" s="6" customFormat="1" ht="12.75">
      <c r="A317" s="507"/>
      <c r="B317" s="517"/>
      <c r="C317" s="172" t="s">
        <v>620</v>
      </c>
      <c r="D317" s="64" t="s">
        <v>214</v>
      </c>
      <c r="E317" s="514">
        <v>107.4</v>
      </c>
      <c r="F317" s="514">
        <v>107.4</v>
      </c>
      <c r="G317" s="170">
        <v>107.4</v>
      </c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</row>
    <row r="318" spans="1:18" s="6" customFormat="1" ht="12.75">
      <c r="A318" s="507"/>
      <c r="B318" s="517"/>
      <c r="C318" s="513" t="s">
        <v>621</v>
      </c>
      <c r="D318" s="64" t="s">
        <v>226</v>
      </c>
      <c r="E318" s="514">
        <v>73005.45</v>
      </c>
      <c r="F318" s="514">
        <v>73005.45</v>
      </c>
      <c r="G318" s="85">
        <v>73005.45</v>
      </c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</row>
    <row r="319" spans="1:18" s="6" customFormat="1" ht="12.75">
      <c r="A319" s="507"/>
      <c r="B319" s="517"/>
      <c r="C319" s="172" t="s">
        <v>622</v>
      </c>
      <c r="D319" s="64" t="s">
        <v>226</v>
      </c>
      <c r="E319" s="514">
        <v>12340.73</v>
      </c>
      <c r="F319" s="514">
        <v>12340.73</v>
      </c>
      <c r="G319" s="85">
        <v>12340.73</v>
      </c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</row>
    <row r="320" spans="1:18" s="6" customFormat="1" ht="12.75">
      <c r="A320" s="507"/>
      <c r="B320" s="517"/>
      <c r="C320" s="513" t="s">
        <v>623</v>
      </c>
      <c r="D320" s="64" t="s">
        <v>193</v>
      </c>
      <c r="E320" s="514">
        <v>10059.39</v>
      </c>
      <c r="F320" s="514">
        <v>10059.38</v>
      </c>
      <c r="G320" s="85"/>
      <c r="H320" s="85">
        <v>10059.38</v>
      </c>
      <c r="I320" s="85"/>
      <c r="J320" s="85"/>
      <c r="K320" s="85"/>
      <c r="L320" s="85"/>
      <c r="M320" s="85"/>
      <c r="N320" s="85"/>
      <c r="O320" s="85"/>
      <c r="P320" s="85"/>
      <c r="Q320" s="85"/>
      <c r="R320" s="85"/>
    </row>
    <row r="321" spans="1:18" s="6" customFormat="1" ht="12.75">
      <c r="A321" s="507"/>
      <c r="B321" s="517"/>
      <c r="C321" s="172" t="s">
        <v>624</v>
      </c>
      <c r="D321" s="64" t="s">
        <v>193</v>
      </c>
      <c r="E321" s="514">
        <v>1666.55</v>
      </c>
      <c r="F321" s="514">
        <v>1666.55</v>
      </c>
      <c r="G321" s="85"/>
      <c r="H321" s="85">
        <v>1666.55</v>
      </c>
      <c r="I321" s="85"/>
      <c r="J321" s="85"/>
      <c r="K321" s="85"/>
      <c r="L321" s="85"/>
      <c r="M321" s="85"/>
      <c r="N321" s="85"/>
      <c r="O321" s="85"/>
      <c r="P321" s="85"/>
      <c r="Q321" s="85"/>
      <c r="R321" s="85"/>
    </row>
    <row r="322" spans="1:18" s="6" customFormat="1" ht="12.75">
      <c r="A322" s="507"/>
      <c r="B322" s="517"/>
      <c r="C322" s="513" t="s">
        <v>674</v>
      </c>
      <c r="D322" s="581" t="s">
        <v>676</v>
      </c>
      <c r="E322" s="514">
        <v>6630</v>
      </c>
      <c r="F322" s="514">
        <v>6630</v>
      </c>
      <c r="G322" s="85"/>
      <c r="H322" s="85">
        <v>6630</v>
      </c>
      <c r="I322" s="85"/>
      <c r="J322" s="85"/>
      <c r="K322" s="85"/>
      <c r="L322" s="85"/>
      <c r="M322" s="85"/>
      <c r="N322" s="85"/>
      <c r="O322" s="85"/>
      <c r="P322" s="85"/>
      <c r="Q322" s="85"/>
      <c r="R322" s="85"/>
    </row>
    <row r="323" spans="1:18" s="6" customFormat="1" ht="12.75">
      <c r="A323" s="507"/>
      <c r="B323" s="517"/>
      <c r="C323" s="513" t="s">
        <v>675</v>
      </c>
      <c r="D323" s="64"/>
      <c r="E323" s="514">
        <v>1170</v>
      </c>
      <c r="F323" s="514">
        <v>1170</v>
      </c>
      <c r="G323" s="85"/>
      <c r="H323" s="85">
        <v>1170</v>
      </c>
      <c r="I323" s="85"/>
      <c r="J323" s="85"/>
      <c r="K323" s="85"/>
      <c r="L323" s="85"/>
      <c r="M323" s="85"/>
      <c r="N323" s="85"/>
      <c r="O323" s="85"/>
      <c r="P323" s="85"/>
      <c r="Q323" s="85"/>
      <c r="R323" s="85"/>
    </row>
    <row r="324" spans="1:18" s="6" customFormat="1" ht="12.75">
      <c r="A324" s="507"/>
      <c r="B324" s="517"/>
      <c r="C324" s="513" t="s">
        <v>625</v>
      </c>
      <c r="D324" s="64" t="s">
        <v>195</v>
      </c>
      <c r="E324" s="514">
        <v>128674.2</v>
      </c>
      <c r="F324" s="514">
        <v>128674.2</v>
      </c>
      <c r="G324" s="85"/>
      <c r="H324" s="85">
        <v>128674.2</v>
      </c>
      <c r="I324" s="85"/>
      <c r="J324" s="85"/>
      <c r="K324" s="85"/>
      <c r="L324" s="85"/>
      <c r="M324" s="85"/>
      <c r="N324" s="85"/>
      <c r="O324" s="85"/>
      <c r="P324" s="85"/>
      <c r="Q324" s="85"/>
      <c r="R324" s="85"/>
    </row>
    <row r="325" spans="1:18" s="6" customFormat="1" ht="12.75">
      <c r="A325" s="507"/>
      <c r="B325" s="517"/>
      <c r="C325" s="172" t="s">
        <v>626</v>
      </c>
      <c r="D325" s="64" t="s">
        <v>195</v>
      </c>
      <c r="E325" s="514">
        <v>16275.8</v>
      </c>
      <c r="F325" s="514">
        <v>16275.8</v>
      </c>
      <c r="G325" s="85"/>
      <c r="H325" s="85">
        <v>16275.8</v>
      </c>
      <c r="I325" s="85"/>
      <c r="J325" s="85"/>
      <c r="K325" s="85"/>
      <c r="L325" s="85"/>
      <c r="M325" s="85"/>
      <c r="N325" s="85"/>
      <c r="O325" s="85"/>
      <c r="P325" s="85"/>
      <c r="Q325" s="85"/>
      <c r="R325" s="85"/>
    </row>
    <row r="326" spans="1:18" s="6" customFormat="1" ht="25.5">
      <c r="A326" s="507"/>
      <c r="B326" s="517"/>
      <c r="C326" s="513" t="s">
        <v>627</v>
      </c>
      <c r="D326" s="64" t="s">
        <v>628</v>
      </c>
      <c r="E326" s="514">
        <v>1049.92</v>
      </c>
      <c r="F326" s="514">
        <v>1049.92</v>
      </c>
      <c r="G326" s="85"/>
      <c r="H326" s="85">
        <v>1049.92</v>
      </c>
      <c r="I326" s="85"/>
      <c r="J326" s="85"/>
      <c r="K326" s="85"/>
      <c r="L326" s="85"/>
      <c r="M326" s="85"/>
      <c r="N326" s="85"/>
      <c r="O326" s="85"/>
      <c r="P326" s="85"/>
      <c r="Q326" s="85"/>
      <c r="R326" s="85"/>
    </row>
    <row r="327" spans="1:18" s="6" customFormat="1" ht="25.5">
      <c r="A327" s="507"/>
      <c r="B327" s="517"/>
      <c r="C327" s="172" t="s">
        <v>629</v>
      </c>
      <c r="D327" s="64" t="s">
        <v>628</v>
      </c>
      <c r="E327" s="514">
        <v>150.08</v>
      </c>
      <c r="F327" s="514">
        <v>150.08</v>
      </c>
      <c r="G327" s="85"/>
      <c r="H327" s="85">
        <v>150.08</v>
      </c>
      <c r="I327" s="85"/>
      <c r="J327" s="85"/>
      <c r="K327" s="85"/>
      <c r="L327" s="85"/>
      <c r="M327" s="85"/>
      <c r="N327" s="85"/>
      <c r="O327" s="85"/>
      <c r="P327" s="85"/>
      <c r="Q327" s="85"/>
      <c r="R327" s="85"/>
    </row>
    <row r="328" spans="1:18" s="6" customFormat="1" ht="12.75">
      <c r="A328" s="516"/>
      <c r="B328" s="517"/>
      <c r="C328" s="513" t="s">
        <v>633</v>
      </c>
      <c r="D328" s="461" t="s">
        <v>634</v>
      </c>
      <c r="E328" s="514">
        <v>5355</v>
      </c>
      <c r="F328" s="514">
        <v>5355</v>
      </c>
      <c r="G328" s="85"/>
      <c r="H328" s="85">
        <v>5355</v>
      </c>
      <c r="I328" s="85"/>
      <c r="J328" s="85"/>
      <c r="K328" s="85"/>
      <c r="L328" s="85"/>
      <c r="M328" s="85"/>
      <c r="N328" s="85"/>
      <c r="O328" s="85"/>
      <c r="P328" s="85"/>
      <c r="Q328" s="85"/>
      <c r="R328" s="85"/>
    </row>
    <row r="329" spans="1:18" s="6" customFormat="1" ht="12.75">
      <c r="A329" s="516"/>
      <c r="B329" s="517"/>
      <c r="C329" s="513" t="s">
        <v>635</v>
      </c>
      <c r="D329" s="461" t="s">
        <v>634</v>
      </c>
      <c r="E329" s="514">
        <v>945</v>
      </c>
      <c r="F329" s="514">
        <v>945</v>
      </c>
      <c r="G329" s="85"/>
      <c r="H329" s="85">
        <v>945</v>
      </c>
      <c r="I329" s="85"/>
      <c r="J329" s="85"/>
      <c r="K329" s="85"/>
      <c r="L329" s="85"/>
      <c r="M329" s="85"/>
      <c r="N329" s="85"/>
      <c r="O329" s="85"/>
      <c r="P329" s="85"/>
      <c r="Q329" s="85"/>
      <c r="R329" s="85"/>
    </row>
    <row r="330" spans="1:18" s="6" customFormat="1" ht="12.75">
      <c r="A330" s="516"/>
      <c r="B330" s="517"/>
      <c r="C330" s="460" t="s">
        <v>664</v>
      </c>
      <c r="D330" s="52" t="s">
        <v>286</v>
      </c>
      <c r="E330" s="568">
        <v>1038.93</v>
      </c>
      <c r="F330" s="568">
        <v>1038.93</v>
      </c>
      <c r="G330" s="104"/>
      <c r="H330" s="104">
        <v>1038.93</v>
      </c>
      <c r="I330" s="104"/>
      <c r="J330" s="104"/>
      <c r="K330" s="105"/>
      <c r="L330" s="104"/>
      <c r="M330" s="104"/>
      <c r="N330" s="104"/>
      <c r="O330" s="104"/>
      <c r="P330" s="104"/>
      <c r="Q330" s="106"/>
      <c r="R330" s="104"/>
    </row>
    <row r="331" spans="1:18" s="6" customFormat="1" ht="13.5" thickBot="1">
      <c r="A331" s="516"/>
      <c r="B331" s="517"/>
      <c r="C331" s="460" t="s">
        <v>665</v>
      </c>
      <c r="D331" s="52" t="s">
        <v>286</v>
      </c>
      <c r="E331" s="568">
        <v>55</v>
      </c>
      <c r="F331" s="568">
        <v>55</v>
      </c>
      <c r="G331" s="104"/>
      <c r="H331" s="104">
        <v>55</v>
      </c>
      <c r="I331" s="104"/>
      <c r="J331" s="104"/>
      <c r="K331" s="105"/>
      <c r="L331" s="104"/>
      <c r="M331" s="104"/>
      <c r="N331" s="104"/>
      <c r="O331" s="104"/>
      <c r="P331" s="104"/>
      <c r="Q331" s="106"/>
      <c r="R331" s="104"/>
    </row>
    <row r="332" spans="1:18" s="6" customFormat="1" ht="13.5" thickBot="1">
      <c r="A332" s="107" t="s">
        <v>309</v>
      </c>
      <c r="B332" s="108"/>
      <c r="C332" s="108"/>
      <c r="D332" s="109" t="s">
        <v>141</v>
      </c>
      <c r="E332" s="110">
        <f aca="true" t="shared" si="52" ref="E332:J332">SUM(E333+E341+E343)</f>
        <v>183948</v>
      </c>
      <c r="F332" s="110">
        <f t="shared" si="52"/>
        <v>183948</v>
      </c>
      <c r="G332" s="110">
        <f t="shared" si="52"/>
        <v>64456</v>
      </c>
      <c r="H332" s="110">
        <f t="shared" si="52"/>
        <v>113742</v>
      </c>
      <c r="I332" s="110">
        <f t="shared" si="52"/>
        <v>0</v>
      </c>
      <c r="J332" s="110">
        <f t="shared" si="52"/>
        <v>5750</v>
      </c>
      <c r="K332" s="111">
        <f>SUM(K333+K343)</f>
        <v>0</v>
      </c>
      <c r="L332" s="110">
        <f>SUM(L333+L341+L343)</f>
        <v>0</v>
      </c>
      <c r="M332" s="110">
        <f>SUM(M333+M341+M343)</f>
        <v>0</v>
      </c>
      <c r="N332" s="110">
        <f>SUM(N333+N341+N343)</f>
        <v>0</v>
      </c>
      <c r="O332" s="110">
        <f>SUM(O333+O341+O343)</f>
        <v>0</v>
      </c>
      <c r="P332" s="110">
        <f>SUM(P333+P343)</f>
        <v>0</v>
      </c>
      <c r="Q332" s="112">
        <f>SUM(Q333+Q341+Q343)</f>
        <v>0</v>
      </c>
      <c r="R332" s="110">
        <f>SUM(R333+R341+R343)</f>
        <v>0</v>
      </c>
    </row>
    <row r="333" spans="1:18" s="6" customFormat="1" ht="12.75">
      <c r="A333" s="113"/>
      <c r="B333" s="92" t="s">
        <v>310</v>
      </c>
      <c r="C333" s="92"/>
      <c r="D333" s="50" t="s">
        <v>311</v>
      </c>
      <c r="E333" s="95">
        <f aca="true" t="shared" si="53" ref="E333:R333">SUM(E334:E340)</f>
        <v>74756</v>
      </c>
      <c r="F333" s="95">
        <f t="shared" si="53"/>
        <v>74756</v>
      </c>
      <c r="G333" s="95">
        <f t="shared" si="53"/>
        <v>64456</v>
      </c>
      <c r="H333" s="95">
        <f t="shared" si="53"/>
        <v>4550</v>
      </c>
      <c r="I333" s="95">
        <f t="shared" si="53"/>
        <v>0</v>
      </c>
      <c r="J333" s="95">
        <f t="shared" si="53"/>
        <v>5750</v>
      </c>
      <c r="K333" s="98">
        <f t="shared" si="53"/>
        <v>0</v>
      </c>
      <c r="L333" s="95">
        <f t="shared" si="53"/>
        <v>0</v>
      </c>
      <c r="M333" s="95">
        <f t="shared" si="53"/>
        <v>0</v>
      </c>
      <c r="N333" s="95">
        <f t="shared" si="53"/>
        <v>0</v>
      </c>
      <c r="O333" s="95">
        <f t="shared" si="53"/>
        <v>0</v>
      </c>
      <c r="P333" s="95">
        <f t="shared" si="53"/>
        <v>0</v>
      </c>
      <c r="Q333" s="93">
        <f t="shared" si="53"/>
        <v>0</v>
      </c>
      <c r="R333" s="95">
        <f t="shared" si="53"/>
        <v>0</v>
      </c>
    </row>
    <row r="334" spans="1:18" s="6" customFormat="1" ht="25.5">
      <c r="A334" s="83"/>
      <c r="B334" s="84"/>
      <c r="C334" s="84" t="s">
        <v>222</v>
      </c>
      <c r="D334" s="41" t="s">
        <v>264</v>
      </c>
      <c r="E334" s="85">
        <v>5750</v>
      </c>
      <c r="F334" s="85">
        <v>5750</v>
      </c>
      <c r="G334" s="85"/>
      <c r="H334" s="85"/>
      <c r="I334" s="85"/>
      <c r="J334" s="85">
        <v>5750</v>
      </c>
      <c r="K334" s="86"/>
      <c r="L334" s="85"/>
      <c r="M334" s="85"/>
      <c r="N334" s="85"/>
      <c r="O334" s="85"/>
      <c r="P334" s="85"/>
      <c r="Q334" s="87"/>
      <c r="R334" s="85"/>
    </row>
    <row r="335" spans="1:18" s="6" customFormat="1" ht="15" customHeight="1">
      <c r="A335" s="83"/>
      <c r="B335" s="84"/>
      <c r="C335" s="84" t="s">
        <v>205</v>
      </c>
      <c r="D335" s="41" t="s">
        <v>206</v>
      </c>
      <c r="E335" s="85">
        <v>50190</v>
      </c>
      <c r="F335" s="85">
        <v>50190</v>
      </c>
      <c r="G335" s="85">
        <v>50190</v>
      </c>
      <c r="H335" s="85"/>
      <c r="I335" s="85"/>
      <c r="J335" s="85"/>
      <c r="K335" s="86"/>
      <c r="L335" s="85"/>
      <c r="M335" s="85"/>
      <c r="N335" s="85"/>
      <c r="O335" s="85"/>
      <c r="P335" s="85"/>
      <c r="Q335" s="87"/>
      <c r="R335" s="85"/>
    </row>
    <row r="336" spans="1:18" s="6" customFormat="1" ht="12.75">
      <c r="A336" s="83"/>
      <c r="B336" s="84"/>
      <c r="C336" s="84" t="s">
        <v>211</v>
      </c>
      <c r="D336" s="41" t="s">
        <v>212</v>
      </c>
      <c r="E336" s="85">
        <v>2696</v>
      </c>
      <c r="F336" s="85">
        <v>2696</v>
      </c>
      <c r="G336" s="85">
        <v>2696</v>
      </c>
      <c r="H336" s="85"/>
      <c r="I336" s="85"/>
      <c r="J336" s="85"/>
      <c r="K336" s="86"/>
      <c r="L336" s="85"/>
      <c r="M336" s="85"/>
      <c r="N336" s="85"/>
      <c r="O336" s="85"/>
      <c r="P336" s="85"/>
      <c r="Q336" s="87"/>
      <c r="R336" s="85"/>
    </row>
    <row r="337" spans="1:18" s="6" customFormat="1" ht="14.25" customHeight="1">
      <c r="A337" s="83"/>
      <c r="B337" s="84"/>
      <c r="C337" s="84" t="s">
        <v>186</v>
      </c>
      <c r="D337" s="41" t="s">
        <v>213</v>
      </c>
      <c r="E337" s="85">
        <v>9870</v>
      </c>
      <c r="F337" s="85">
        <v>9870</v>
      </c>
      <c r="G337" s="85">
        <v>9870</v>
      </c>
      <c r="H337" s="85"/>
      <c r="I337" s="85"/>
      <c r="J337" s="85"/>
      <c r="K337" s="86"/>
      <c r="L337" s="85"/>
      <c r="M337" s="85"/>
      <c r="N337" s="85"/>
      <c r="O337" s="85"/>
      <c r="P337" s="85"/>
      <c r="Q337" s="87"/>
      <c r="R337" s="85"/>
    </row>
    <row r="338" spans="1:18" s="82" customFormat="1" ht="12.75">
      <c r="A338" s="83"/>
      <c r="B338" s="84"/>
      <c r="C338" s="84" t="s">
        <v>188</v>
      </c>
      <c r="D338" s="41" t="s">
        <v>214</v>
      </c>
      <c r="E338" s="85">
        <v>1700</v>
      </c>
      <c r="F338" s="85">
        <v>1700</v>
      </c>
      <c r="G338" s="85">
        <v>1700</v>
      </c>
      <c r="H338" s="85"/>
      <c r="I338" s="85"/>
      <c r="J338" s="85"/>
      <c r="K338" s="86"/>
      <c r="L338" s="85"/>
      <c r="M338" s="85"/>
      <c r="N338" s="85"/>
      <c r="O338" s="85"/>
      <c r="P338" s="85"/>
      <c r="Q338" s="87"/>
      <c r="R338" s="85"/>
    </row>
    <row r="339" spans="1:18" s="82" customFormat="1" ht="12.75">
      <c r="A339" s="83"/>
      <c r="B339" s="84"/>
      <c r="C339" s="172" t="s">
        <v>190</v>
      </c>
      <c r="D339" s="64" t="s">
        <v>226</v>
      </c>
      <c r="E339" s="85">
        <v>0</v>
      </c>
      <c r="F339" s="85">
        <v>0</v>
      </c>
      <c r="G339" s="85">
        <v>0</v>
      </c>
      <c r="H339" s="85"/>
      <c r="I339" s="85"/>
      <c r="J339" s="85"/>
      <c r="K339" s="86"/>
      <c r="L339" s="85"/>
      <c r="M339" s="85"/>
      <c r="N339" s="85"/>
      <c r="O339" s="85"/>
      <c r="P339" s="85"/>
      <c r="Q339" s="87"/>
      <c r="R339" s="85"/>
    </row>
    <row r="340" spans="1:18" s="6" customFormat="1" ht="12.75">
      <c r="A340" s="83"/>
      <c r="B340" s="84"/>
      <c r="C340" s="84" t="s">
        <v>238</v>
      </c>
      <c r="D340" s="41" t="s">
        <v>286</v>
      </c>
      <c r="E340" s="85">
        <v>4550</v>
      </c>
      <c r="F340" s="85">
        <v>4550</v>
      </c>
      <c r="G340" s="85"/>
      <c r="H340" s="85">
        <v>4550</v>
      </c>
      <c r="I340" s="85"/>
      <c r="J340" s="85"/>
      <c r="K340" s="86"/>
      <c r="L340" s="85"/>
      <c r="M340" s="85"/>
      <c r="N340" s="85"/>
      <c r="O340" s="85"/>
      <c r="P340" s="85"/>
      <c r="Q340" s="87"/>
      <c r="R340" s="85"/>
    </row>
    <row r="341" spans="1:18" s="6" customFormat="1" ht="36.75" customHeight="1">
      <c r="A341" s="83"/>
      <c r="B341" s="173" t="s">
        <v>312</v>
      </c>
      <c r="C341" s="173"/>
      <c r="D341" s="174" t="s">
        <v>313</v>
      </c>
      <c r="E341" s="175">
        <f aca="true" t="shared" si="54" ref="E341:R341">SUM(E342)</f>
        <v>0</v>
      </c>
      <c r="F341" s="175">
        <f t="shared" si="54"/>
        <v>0</v>
      </c>
      <c r="G341" s="175">
        <f t="shared" si="54"/>
        <v>0</v>
      </c>
      <c r="H341" s="175">
        <f t="shared" si="54"/>
        <v>0</v>
      </c>
      <c r="I341" s="175">
        <f t="shared" si="54"/>
        <v>0</v>
      </c>
      <c r="J341" s="175">
        <f t="shared" si="54"/>
        <v>0</v>
      </c>
      <c r="K341" s="176">
        <f t="shared" si="54"/>
        <v>0</v>
      </c>
      <c r="L341" s="175">
        <f t="shared" si="54"/>
        <v>0</v>
      </c>
      <c r="M341" s="175">
        <f t="shared" si="54"/>
        <v>0</v>
      </c>
      <c r="N341" s="175">
        <f t="shared" si="54"/>
        <v>0</v>
      </c>
      <c r="O341" s="175">
        <f t="shared" si="54"/>
        <v>0</v>
      </c>
      <c r="P341" s="175">
        <f t="shared" si="54"/>
        <v>0</v>
      </c>
      <c r="Q341" s="177">
        <f t="shared" si="54"/>
        <v>0</v>
      </c>
      <c r="R341" s="175">
        <f t="shared" si="54"/>
        <v>0</v>
      </c>
    </row>
    <row r="342" spans="1:18" s="6" customFormat="1" ht="38.25" customHeight="1">
      <c r="A342" s="83"/>
      <c r="B342" s="84"/>
      <c r="C342" s="84" t="s">
        <v>292</v>
      </c>
      <c r="D342" s="41" t="s">
        <v>293</v>
      </c>
      <c r="E342" s="85">
        <v>0</v>
      </c>
      <c r="F342" s="85">
        <v>0</v>
      </c>
      <c r="G342" s="85"/>
      <c r="H342" s="85"/>
      <c r="I342" s="85">
        <v>0</v>
      </c>
      <c r="J342" s="85"/>
      <c r="K342" s="86"/>
      <c r="L342" s="85"/>
      <c r="M342" s="85"/>
      <c r="N342" s="85"/>
      <c r="O342" s="85"/>
      <c r="P342" s="85"/>
      <c r="Q342" s="87"/>
      <c r="R342" s="85"/>
    </row>
    <row r="343" spans="1:18" s="6" customFormat="1" ht="12" customHeight="1">
      <c r="A343" s="81"/>
      <c r="B343" s="92" t="s">
        <v>142</v>
      </c>
      <c r="C343" s="92"/>
      <c r="D343" s="50" t="s">
        <v>143</v>
      </c>
      <c r="E343" s="95">
        <f>SUM(E344:E345)</f>
        <v>109192</v>
      </c>
      <c r="F343" s="95">
        <f aca="true" t="shared" si="55" ref="F343:N343">SUM(F344:F345)</f>
        <v>109192</v>
      </c>
      <c r="G343" s="95">
        <f t="shared" si="55"/>
        <v>0</v>
      </c>
      <c r="H343" s="95">
        <f t="shared" si="55"/>
        <v>109192</v>
      </c>
      <c r="I343" s="95">
        <f t="shared" si="55"/>
        <v>0</v>
      </c>
      <c r="J343" s="95">
        <f t="shared" si="55"/>
        <v>0</v>
      </c>
      <c r="K343" s="95">
        <f t="shared" si="55"/>
        <v>0</v>
      </c>
      <c r="L343" s="95">
        <f t="shared" si="55"/>
        <v>0</v>
      </c>
      <c r="M343" s="95">
        <f t="shared" si="55"/>
        <v>0</v>
      </c>
      <c r="N343" s="95">
        <f t="shared" si="55"/>
        <v>0</v>
      </c>
      <c r="O343" s="95">
        <f>SUM(O344:O344)</f>
        <v>0</v>
      </c>
      <c r="P343" s="95">
        <f>SUM(P344:P344)</f>
        <v>0</v>
      </c>
      <c r="Q343" s="93">
        <f>SUM(Q344:Q344)</f>
        <v>0</v>
      </c>
      <c r="R343" s="95">
        <f>SUM(R344:R344)</f>
        <v>0</v>
      </c>
    </row>
    <row r="344" spans="1:18" s="30" customFormat="1" ht="12.75">
      <c r="A344" s="83"/>
      <c r="B344" s="84"/>
      <c r="C344" s="84" t="s">
        <v>314</v>
      </c>
      <c r="D344" s="41" t="s">
        <v>315</v>
      </c>
      <c r="E344" s="85">
        <v>96970</v>
      </c>
      <c r="F344" s="85">
        <v>96970</v>
      </c>
      <c r="G344" s="85"/>
      <c r="H344" s="85">
        <v>96970</v>
      </c>
      <c r="I344" s="85"/>
      <c r="J344" s="85"/>
      <c r="K344" s="86"/>
      <c r="L344" s="85"/>
      <c r="M344" s="85"/>
      <c r="N344" s="85"/>
      <c r="O344" s="85"/>
      <c r="P344" s="85"/>
      <c r="Q344" s="87"/>
      <c r="R344" s="85"/>
    </row>
    <row r="345" spans="1:18" s="30" customFormat="1" ht="13.5" thickBot="1">
      <c r="A345" s="102"/>
      <c r="B345" s="103"/>
      <c r="C345" s="490" t="s">
        <v>636</v>
      </c>
      <c r="D345" s="526" t="s">
        <v>637</v>
      </c>
      <c r="E345" s="104">
        <v>12222</v>
      </c>
      <c r="F345" s="104">
        <v>12222</v>
      </c>
      <c r="G345" s="104"/>
      <c r="H345" s="104">
        <v>12222</v>
      </c>
      <c r="I345" s="104"/>
      <c r="J345" s="104"/>
      <c r="K345" s="105"/>
      <c r="L345" s="104"/>
      <c r="M345" s="104"/>
      <c r="N345" s="104"/>
      <c r="O345" s="104"/>
      <c r="P345" s="104"/>
      <c r="Q345" s="106"/>
      <c r="R345" s="104"/>
    </row>
    <row r="346" spans="1:18" s="6" customFormat="1" ht="25.5" customHeight="1" thickBot="1">
      <c r="A346" s="107" t="s">
        <v>144</v>
      </c>
      <c r="B346" s="108"/>
      <c r="C346" s="108"/>
      <c r="D346" s="109" t="s">
        <v>145</v>
      </c>
      <c r="E346" s="110">
        <f aca="true" t="shared" si="56" ref="E346:R346">SUM(E347+E351+E353+E364+E357)</f>
        <v>2442383.22</v>
      </c>
      <c r="F346" s="110">
        <f t="shared" si="56"/>
        <v>210445.22</v>
      </c>
      <c r="G346" s="110">
        <f t="shared" si="56"/>
        <v>0</v>
      </c>
      <c r="H346" s="110">
        <f t="shared" si="56"/>
        <v>210445.22</v>
      </c>
      <c r="I346" s="110">
        <f t="shared" si="56"/>
        <v>0</v>
      </c>
      <c r="J346" s="110">
        <f t="shared" si="56"/>
        <v>0</v>
      </c>
      <c r="K346" s="110">
        <f t="shared" si="56"/>
        <v>0</v>
      </c>
      <c r="L346" s="110">
        <f t="shared" si="56"/>
        <v>0</v>
      </c>
      <c r="M346" s="110">
        <f t="shared" si="56"/>
        <v>0</v>
      </c>
      <c r="N346" s="110">
        <f t="shared" si="56"/>
        <v>2231938</v>
      </c>
      <c r="O346" s="110">
        <f t="shared" si="56"/>
        <v>2231938</v>
      </c>
      <c r="P346" s="110">
        <f t="shared" si="56"/>
        <v>1794902</v>
      </c>
      <c r="Q346" s="110">
        <f t="shared" si="56"/>
        <v>0</v>
      </c>
      <c r="R346" s="110">
        <f t="shared" si="56"/>
        <v>0</v>
      </c>
    </row>
    <row r="347" spans="1:18" s="82" customFormat="1" ht="12.75">
      <c r="A347" s="113"/>
      <c r="B347" s="92" t="s">
        <v>146</v>
      </c>
      <c r="C347" s="92"/>
      <c r="D347" s="50" t="s">
        <v>147</v>
      </c>
      <c r="E347" s="95">
        <f aca="true" t="shared" si="57" ref="E347:R347">SUM(E348:E350)</f>
        <v>1784902</v>
      </c>
      <c r="F347" s="95">
        <f t="shared" si="57"/>
        <v>0</v>
      </c>
      <c r="G347" s="95">
        <f t="shared" si="57"/>
        <v>0</v>
      </c>
      <c r="H347" s="95">
        <f t="shared" si="57"/>
        <v>0</v>
      </c>
      <c r="I347" s="95">
        <f t="shared" si="57"/>
        <v>0</v>
      </c>
      <c r="J347" s="95">
        <f t="shared" si="57"/>
        <v>0</v>
      </c>
      <c r="K347" s="95">
        <f t="shared" si="57"/>
        <v>0</v>
      </c>
      <c r="L347" s="95">
        <f t="shared" si="57"/>
        <v>0</v>
      </c>
      <c r="M347" s="95">
        <f t="shared" si="57"/>
        <v>0</v>
      </c>
      <c r="N347" s="95">
        <f t="shared" si="57"/>
        <v>1784902</v>
      </c>
      <c r="O347" s="95">
        <f t="shared" si="57"/>
        <v>1784902</v>
      </c>
      <c r="P347" s="95">
        <f t="shared" si="57"/>
        <v>1784902</v>
      </c>
      <c r="Q347" s="95">
        <f t="shared" si="57"/>
        <v>0</v>
      </c>
      <c r="R347" s="95">
        <f t="shared" si="57"/>
        <v>0</v>
      </c>
    </row>
    <row r="348" spans="1:18" s="82" customFormat="1" ht="12.75">
      <c r="A348" s="113"/>
      <c r="B348" s="121"/>
      <c r="C348" s="178" t="s">
        <v>316</v>
      </c>
      <c r="D348" s="179" t="s">
        <v>180</v>
      </c>
      <c r="E348" s="180">
        <v>1051916</v>
      </c>
      <c r="F348" s="180"/>
      <c r="G348" s="180"/>
      <c r="H348" s="180"/>
      <c r="I348" s="180"/>
      <c r="J348" s="180"/>
      <c r="K348" s="181"/>
      <c r="L348" s="180"/>
      <c r="M348" s="180"/>
      <c r="N348" s="180">
        <v>1051916</v>
      </c>
      <c r="O348" s="180">
        <v>1051916</v>
      </c>
      <c r="P348" s="180">
        <v>1051916</v>
      </c>
      <c r="Q348" s="182">
        <v>0</v>
      </c>
      <c r="R348" s="180"/>
    </row>
    <row r="349" spans="1:18" s="6" customFormat="1" ht="12.75">
      <c r="A349" s="83"/>
      <c r="B349" s="57"/>
      <c r="C349" s="57" t="s">
        <v>181</v>
      </c>
      <c r="D349" s="52" t="s">
        <v>180</v>
      </c>
      <c r="E349" s="116">
        <v>732986</v>
      </c>
      <c r="F349" s="116"/>
      <c r="G349" s="116"/>
      <c r="H349" s="116"/>
      <c r="I349" s="116"/>
      <c r="J349" s="116"/>
      <c r="K349" s="117"/>
      <c r="L349" s="116"/>
      <c r="M349" s="116"/>
      <c r="N349" s="116">
        <v>732986</v>
      </c>
      <c r="O349" s="116">
        <v>732986</v>
      </c>
      <c r="P349" s="116">
        <v>732986</v>
      </c>
      <c r="Q349" s="118"/>
      <c r="R349" s="116"/>
    </row>
    <row r="350" spans="1:18" s="6" customFormat="1" ht="13.5" thickBot="1">
      <c r="A350" s="83"/>
      <c r="B350" s="183"/>
      <c r="C350" s="183" t="s">
        <v>209</v>
      </c>
      <c r="D350" s="184" t="s">
        <v>210</v>
      </c>
      <c r="E350" s="185">
        <v>0</v>
      </c>
      <c r="F350" s="185"/>
      <c r="G350" s="185"/>
      <c r="H350" s="185"/>
      <c r="I350" s="185"/>
      <c r="J350" s="185"/>
      <c r="K350" s="186"/>
      <c r="L350" s="185"/>
      <c r="M350" s="185"/>
      <c r="N350" s="185"/>
      <c r="O350" s="185"/>
      <c r="P350" s="185"/>
      <c r="Q350" s="187"/>
      <c r="R350" s="185"/>
    </row>
    <row r="351" spans="1:18" s="6" customFormat="1" ht="12.75">
      <c r="A351" s="83"/>
      <c r="B351" s="121" t="s">
        <v>317</v>
      </c>
      <c r="C351" s="121"/>
      <c r="D351" s="128" t="s">
        <v>318</v>
      </c>
      <c r="E351" s="129">
        <f aca="true" t="shared" si="58" ref="E351:R351">SUM(E352:E352)</f>
        <v>59000</v>
      </c>
      <c r="F351" s="129">
        <f t="shared" si="58"/>
        <v>0</v>
      </c>
      <c r="G351" s="129">
        <f t="shared" si="58"/>
        <v>0</v>
      </c>
      <c r="H351" s="129">
        <f t="shared" si="58"/>
        <v>0</v>
      </c>
      <c r="I351" s="129">
        <f t="shared" si="58"/>
        <v>0</v>
      </c>
      <c r="J351" s="129">
        <f t="shared" si="58"/>
        <v>0</v>
      </c>
      <c r="K351" s="130">
        <f t="shared" si="58"/>
        <v>0</v>
      </c>
      <c r="L351" s="129">
        <f t="shared" si="58"/>
        <v>0</v>
      </c>
      <c r="M351" s="129">
        <f t="shared" si="58"/>
        <v>0</v>
      </c>
      <c r="N351" s="129">
        <f t="shared" si="58"/>
        <v>59000</v>
      </c>
      <c r="O351" s="129">
        <f t="shared" si="58"/>
        <v>59000</v>
      </c>
      <c r="P351" s="129">
        <f t="shared" si="58"/>
        <v>0</v>
      </c>
      <c r="Q351" s="131">
        <f t="shared" si="58"/>
        <v>0</v>
      </c>
      <c r="R351" s="129">
        <f t="shared" si="58"/>
        <v>0</v>
      </c>
    </row>
    <row r="352" spans="1:18" s="6" customFormat="1" ht="13.5" thickBot="1">
      <c r="A352" s="188"/>
      <c r="B352" s="188"/>
      <c r="C352" s="188" t="s">
        <v>179</v>
      </c>
      <c r="D352" s="126" t="s">
        <v>180</v>
      </c>
      <c r="E352" s="122">
        <v>59000</v>
      </c>
      <c r="F352" s="122"/>
      <c r="G352" s="122"/>
      <c r="H352" s="122"/>
      <c r="I352" s="122"/>
      <c r="J352" s="122"/>
      <c r="K352" s="122"/>
      <c r="L352" s="122"/>
      <c r="M352" s="122"/>
      <c r="N352" s="122">
        <v>59000</v>
      </c>
      <c r="O352" s="122">
        <v>59000</v>
      </c>
      <c r="P352" s="122"/>
      <c r="Q352" s="122"/>
      <c r="R352" s="122"/>
    </row>
    <row r="353" spans="1:18" s="6" customFormat="1" ht="15" customHeight="1">
      <c r="A353" s="81"/>
      <c r="B353" s="92" t="s">
        <v>319</v>
      </c>
      <c r="C353" s="92"/>
      <c r="D353" s="169" t="s">
        <v>320</v>
      </c>
      <c r="E353" s="95">
        <f aca="true" t="shared" si="59" ref="E353:Q353">SUM(E354:E356)</f>
        <v>130260</v>
      </c>
      <c r="F353" s="95">
        <f t="shared" si="59"/>
        <v>123260</v>
      </c>
      <c r="G353" s="95">
        <f t="shared" si="59"/>
        <v>0</v>
      </c>
      <c r="H353" s="95">
        <f t="shared" si="59"/>
        <v>123260</v>
      </c>
      <c r="I353" s="95">
        <f t="shared" si="59"/>
        <v>0</v>
      </c>
      <c r="J353" s="95">
        <f t="shared" si="59"/>
        <v>0</v>
      </c>
      <c r="K353" s="95">
        <f t="shared" si="59"/>
        <v>0</v>
      </c>
      <c r="L353" s="95">
        <f t="shared" si="59"/>
        <v>0</v>
      </c>
      <c r="M353" s="95">
        <f t="shared" si="59"/>
        <v>0</v>
      </c>
      <c r="N353" s="95">
        <f t="shared" si="59"/>
        <v>7000</v>
      </c>
      <c r="O353" s="95">
        <f t="shared" si="59"/>
        <v>7000</v>
      </c>
      <c r="P353" s="95">
        <f t="shared" si="59"/>
        <v>0</v>
      </c>
      <c r="Q353" s="95">
        <f t="shared" si="59"/>
        <v>0</v>
      </c>
      <c r="R353" s="95">
        <f>SUM(R354:R355)</f>
        <v>0</v>
      </c>
    </row>
    <row r="354" spans="1:18" s="82" customFormat="1" ht="12.75">
      <c r="A354" s="83"/>
      <c r="B354" s="84"/>
      <c r="C354" s="84" t="s">
        <v>207</v>
      </c>
      <c r="D354" s="114" t="s">
        <v>208</v>
      </c>
      <c r="E354" s="85">
        <v>102260</v>
      </c>
      <c r="F354" s="85">
        <v>102260</v>
      </c>
      <c r="G354" s="85"/>
      <c r="H354" s="85">
        <v>102260</v>
      </c>
      <c r="I354" s="85"/>
      <c r="J354" s="85"/>
      <c r="K354" s="86"/>
      <c r="L354" s="85"/>
      <c r="M354" s="85"/>
      <c r="N354" s="85"/>
      <c r="O354" s="85"/>
      <c r="P354" s="85"/>
      <c r="Q354" s="87"/>
      <c r="R354" s="85"/>
    </row>
    <row r="355" spans="1:18" s="6" customFormat="1" ht="12.75">
      <c r="A355" s="83"/>
      <c r="B355" s="84"/>
      <c r="C355" s="84" t="s">
        <v>198</v>
      </c>
      <c r="D355" s="41" t="s">
        <v>199</v>
      </c>
      <c r="E355" s="85">
        <v>21000</v>
      </c>
      <c r="F355" s="85">
        <v>21000</v>
      </c>
      <c r="G355" s="85"/>
      <c r="H355" s="85">
        <v>21000</v>
      </c>
      <c r="I355" s="85"/>
      <c r="J355" s="85"/>
      <c r="K355" s="86"/>
      <c r="L355" s="85"/>
      <c r="M355" s="85"/>
      <c r="N355" s="85"/>
      <c r="O355" s="85"/>
      <c r="P355" s="85"/>
      <c r="Q355" s="87"/>
      <c r="R355" s="85"/>
    </row>
    <row r="356" spans="1:18" s="6" customFormat="1" ht="13.5" thickBot="1">
      <c r="A356" s="83"/>
      <c r="B356" s="88"/>
      <c r="C356" s="88" t="s">
        <v>179</v>
      </c>
      <c r="D356" s="96" t="s">
        <v>321</v>
      </c>
      <c r="E356" s="89">
        <v>7000</v>
      </c>
      <c r="F356" s="89"/>
      <c r="G356" s="89"/>
      <c r="H356" s="89"/>
      <c r="I356" s="89"/>
      <c r="J356" s="89"/>
      <c r="K356" s="90"/>
      <c r="L356" s="89"/>
      <c r="M356" s="89"/>
      <c r="N356" s="89">
        <v>7000</v>
      </c>
      <c r="O356" s="89">
        <v>7000</v>
      </c>
      <c r="P356" s="89"/>
      <c r="Q356" s="91"/>
      <c r="R356" s="89"/>
    </row>
    <row r="357" spans="1:18" s="6" customFormat="1" ht="38.25">
      <c r="A357" s="83"/>
      <c r="B357" s="92" t="s">
        <v>150</v>
      </c>
      <c r="C357" s="92"/>
      <c r="D357" s="46" t="s">
        <v>151</v>
      </c>
      <c r="E357" s="95">
        <f>SUM(E358:E363)</f>
        <v>300000</v>
      </c>
      <c r="F357" s="95">
        <f aca="true" t="shared" si="60" ref="F357:R357">SUM(F358:F363)</f>
        <v>48000</v>
      </c>
      <c r="G357" s="95">
        <f t="shared" si="60"/>
        <v>0</v>
      </c>
      <c r="H357" s="95">
        <f t="shared" si="60"/>
        <v>48000</v>
      </c>
      <c r="I357" s="95">
        <f t="shared" si="60"/>
        <v>0</v>
      </c>
      <c r="J357" s="95">
        <f t="shared" si="60"/>
        <v>0</v>
      </c>
      <c r="K357" s="95">
        <f t="shared" si="60"/>
        <v>0</v>
      </c>
      <c r="L357" s="95">
        <f t="shared" si="60"/>
        <v>0</v>
      </c>
      <c r="M357" s="95">
        <f t="shared" si="60"/>
        <v>0</v>
      </c>
      <c r="N357" s="95">
        <f t="shared" si="60"/>
        <v>252000</v>
      </c>
      <c r="O357" s="95">
        <f t="shared" si="60"/>
        <v>252000</v>
      </c>
      <c r="P357" s="95">
        <f t="shared" si="60"/>
        <v>10000</v>
      </c>
      <c r="Q357" s="95">
        <f t="shared" si="60"/>
        <v>0</v>
      </c>
      <c r="R357" s="95">
        <f t="shared" si="60"/>
        <v>0</v>
      </c>
    </row>
    <row r="358" spans="1:18" s="6" customFormat="1" ht="12.75">
      <c r="A358" s="83"/>
      <c r="B358" s="84"/>
      <c r="C358" s="84" t="s">
        <v>192</v>
      </c>
      <c r="D358" s="41" t="s">
        <v>193</v>
      </c>
      <c r="E358" s="85">
        <v>2000</v>
      </c>
      <c r="F358" s="85">
        <v>2000</v>
      </c>
      <c r="G358" s="85"/>
      <c r="H358" s="85">
        <v>2000</v>
      </c>
      <c r="I358" s="85"/>
      <c r="J358" s="85"/>
      <c r="K358" s="86"/>
      <c r="L358" s="85"/>
      <c r="M358" s="85"/>
      <c r="N358" s="85"/>
      <c r="O358" s="85"/>
      <c r="P358" s="85"/>
      <c r="Q358" s="87"/>
      <c r="R358" s="85"/>
    </row>
    <row r="359" spans="1:18" s="6" customFormat="1" ht="12.75">
      <c r="A359" s="83"/>
      <c r="B359" s="84"/>
      <c r="C359" s="84" t="s">
        <v>194</v>
      </c>
      <c r="D359" s="41" t="s">
        <v>195</v>
      </c>
      <c r="E359" s="85">
        <v>44000</v>
      </c>
      <c r="F359" s="85">
        <v>44000</v>
      </c>
      <c r="G359" s="85"/>
      <c r="H359" s="85">
        <v>44000</v>
      </c>
      <c r="I359" s="85"/>
      <c r="J359" s="85"/>
      <c r="K359" s="86"/>
      <c r="L359" s="85"/>
      <c r="M359" s="85"/>
      <c r="N359" s="85"/>
      <c r="O359" s="85"/>
      <c r="P359" s="85"/>
      <c r="Q359" s="87"/>
      <c r="R359" s="85"/>
    </row>
    <row r="360" spans="1:18" s="6" customFormat="1" ht="12.75">
      <c r="A360" s="83"/>
      <c r="B360" s="84"/>
      <c r="C360" s="84" t="s">
        <v>196</v>
      </c>
      <c r="D360" s="41" t="s">
        <v>197</v>
      </c>
      <c r="E360" s="85">
        <v>2000</v>
      </c>
      <c r="F360" s="85">
        <v>2000</v>
      </c>
      <c r="G360" s="85"/>
      <c r="H360" s="85">
        <v>2000</v>
      </c>
      <c r="I360" s="85"/>
      <c r="J360" s="85"/>
      <c r="K360" s="86"/>
      <c r="L360" s="85"/>
      <c r="M360" s="85"/>
      <c r="N360" s="85"/>
      <c r="O360" s="85"/>
      <c r="P360" s="85"/>
      <c r="Q360" s="87"/>
      <c r="R360" s="85"/>
    </row>
    <row r="361" spans="1:18" s="6" customFormat="1" ht="12.75">
      <c r="A361" s="83"/>
      <c r="B361" s="57"/>
      <c r="C361" s="57" t="s">
        <v>179</v>
      </c>
      <c r="D361" s="41" t="s">
        <v>180</v>
      </c>
      <c r="E361" s="85">
        <v>209000</v>
      </c>
      <c r="F361" s="85"/>
      <c r="G361" s="85"/>
      <c r="H361" s="85"/>
      <c r="I361" s="85"/>
      <c r="J361" s="85"/>
      <c r="K361" s="86"/>
      <c r="L361" s="85"/>
      <c r="M361" s="85"/>
      <c r="N361" s="85">
        <v>209000</v>
      </c>
      <c r="O361" s="85">
        <v>209000</v>
      </c>
      <c r="P361" s="85"/>
      <c r="Q361" s="87"/>
      <c r="R361" s="85"/>
    </row>
    <row r="362" spans="1:18" s="6" customFormat="1" ht="12.75">
      <c r="A362" s="83"/>
      <c r="B362" s="103"/>
      <c r="C362" s="189" t="s">
        <v>181</v>
      </c>
      <c r="D362" s="190" t="s">
        <v>321</v>
      </c>
      <c r="E362" s="104">
        <v>10000</v>
      </c>
      <c r="F362" s="104"/>
      <c r="G362" s="104"/>
      <c r="H362" s="104"/>
      <c r="I362" s="104"/>
      <c r="J362" s="104"/>
      <c r="K362" s="105"/>
      <c r="L362" s="104"/>
      <c r="M362" s="104"/>
      <c r="N362" s="104">
        <v>10000</v>
      </c>
      <c r="O362" s="104">
        <v>10000</v>
      </c>
      <c r="P362" s="104">
        <v>10000</v>
      </c>
      <c r="Q362" s="87"/>
      <c r="R362" s="85"/>
    </row>
    <row r="363" spans="1:18" s="6" customFormat="1" ht="13.5" thickBot="1">
      <c r="A363" s="83"/>
      <c r="B363" s="103"/>
      <c r="C363" s="103" t="s">
        <v>209</v>
      </c>
      <c r="D363" s="184" t="s">
        <v>210</v>
      </c>
      <c r="E363" s="85">
        <v>33000</v>
      </c>
      <c r="F363" s="85"/>
      <c r="G363" s="85"/>
      <c r="H363" s="85"/>
      <c r="I363" s="85"/>
      <c r="J363" s="85"/>
      <c r="K363" s="86"/>
      <c r="L363" s="85"/>
      <c r="M363" s="85"/>
      <c r="N363" s="85">
        <v>33000</v>
      </c>
      <c r="O363" s="85">
        <v>33000</v>
      </c>
      <c r="P363" s="85"/>
      <c r="Q363" s="87"/>
      <c r="R363" s="85"/>
    </row>
    <row r="364" spans="1:18" s="30" customFormat="1" ht="12.75">
      <c r="A364" s="81"/>
      <c r="B364" s="92" t="s">
        <v>322</v>
      </c>
      <c r="C364" s="92"/>
      <c r="D364" s="50" t="s">
        <v>22</v>
      </c>
      <c r="E364" s="95">
        <f aca="true" t="shared" si="61" ref="E364:Q364">SUM(E365:E367)</f>
        <v>168221.22</v>
      </c>
      <c r="F364" s="95">
        <f t="shared" si="61"/>
        <v>39185.22</v>
      </c>
      <c r="G364" s="95">
        <f t="shared" si="61"/>
        <v>0</v>
      </c>
      <c r="H364" s="95">
        <f t="shared" si="61"/>
        <v>39185.22</v>
      </c>
      <c r="I364" s="95">
        <f t="shared" si="61"/>
        <v>0</v>
      </c>
      <c r="J364" s="95">
        <f t="shared" si="61"/>
        <v>0</v>
      </c>
      <c r="K364" s="95">
        <f t="shared" si="61"/>
        <v>0</v>
      </c>
      <c r="L364" s="95">
        <f t="shared" si="61"/>
        <v>0</v>
      </c>
      <c r="M364" s="95">
        <f t="shared" si="61"/>
        <v>0</v>
      </c>
      <c r="N364" s="95">
        <f t="shared" si="61"/>
        <v>129036</v>
      </c>
      <c r="O364" s="95">
        <f t="shared" si="61"/>
        <v>129036</v>
      </c>
      <c r="P364" s="95">
        <f t="shared" si="61"/>
        <v>0</v>
      </c>
      <c r="Q364" s="95">
        <f t="shared" si="61"/>
        <v>0</v>
      </c>
      <c r="R364" s="95">
        <f>SUM(R365:R366)</f>
        <v>0</v>
      </c>
    </row>
    <row r="365" spans="1:18" s="82" customFormat="1" ht="12.75">
      <c r="A365" s="83"/>
      <c r="B365" s="84"/>
      <c r="C365" s="84" t="s">
        <v>192</v>
      </c>
      <c r="D365" s="41" t="s">
        <v>193</v>
      </c>
      <c r="E365" s="85">
        <v>16532</v>
      </c>
      <c r="F365" s="85">
        <v>16532</v>
      </c>
      <c r="G365" s="85"/>
      <c r="H365" s="85">
        <v>16532</v>
      </c>
      <c r="I365" s="85"/>
      <c r="J365" s="85"/>
      <c r="K365" s="86"/>
      <c r="L365" s="85"/>
      <c r="M365" s="85"/>
      <c r="N365" s="85"/>
      <c r="O365" s="85"/>
      <c r="P365" s="85"/>
      <c r="Q365" s="87"/>
      <c r="R365" s="85"/>
    </row>
    <row r="366" spans="1:18" s="6" customFormat="1" ht="12.75">
      <c r="A366" s="83"/>
      <c r="B366" s="84"/>
      <c r="C366" s="84" t="s">
        <v>194</v>
      </c>
      <c r="D366" s="41" t="s">
        <v>195</v>
      </c>
      <c r="E366" s="85">
        <v>22653.22</v>
      </c>
      <c r="F366" s="85">
        <v>22653.22</v>
      </c>
      <c r="G366" s="85"/>
      <c r="H366" s="85">
        <v>22653.22</v>
      </c>
      <c r="I366" s="85"/>
      <c r="J366" s="85"/>
      <c r="K366" s="86"/>
      <c r="L366" s="85"/>
      <c r="M366" s="85"/>
      <c r="N366" s="85"/>
      <c r="O366" s="85"/>
      <c r="P366" s="85"/>
      <c r="Q366" s="87"/>
      <c r="R366" s="85"/>
    </row>
    <row r="367" spans="1:18" s="6" customFormat="1" ht="13.5" thickBot="1">
      <c r="A367" s="102"/>
      <c r="B367" s="103"/>
      <c r="C367" s="189" t="s">
        <v>179</v>
      </c>
      <c r="D367" s="190" t="s">
        <v>321</v>
      </c>
      <c r="E367" s="104">
        <v>129036</v>
      </c>
      <c r="F367" s="104"/>
      <c r="G367" s="104"/>
      <c r="H367" s="104"/>
      <c r="I367" s="104"/>
      <c r="J367" s="104"/>
      <c r="K367" s="105"/>
      <c r="L367" s="104"/>
      <c r="M367" s="104"/>
      <c r="N367" s="104">
        <v>129036</v>
      </c>
      <c r="O367" s="104">
        <v>129036</v>
      </c>
      <c r="P367" s="104"/>
      <c r="Q367" s="106"/>
      <c r="R367" s="104"/>
    </row>
    <row r="368" spans="1:18" s="6" customFormat="1" ht="26.25" thickBot="1">
      <c r="A368" s="107" t="s">
        <v>154</v>
      </c>
      <c r="B368" s="108"/>
      <c r="C368" s="108"/>
      <c r="D368" s="109" t="s">
        <v>155</v>
      </c>
      <c r="E368" s="110">
        <f>SUM(E369+E375)</f>
        <v>541665.65</v>
      </c>
      <c r="F368" s="110">
        <f aca="true" t="shared" si="62" ref="F368:R368">SUM(F369+F375)</f>
        <v>229051.65</v>
      </c>
      <c r="G368" s="110">
        <f t="shared" si="62"/>
        <v>0</v>
      </c>
      <c r="H368" s="110">
        <f t="shared" si="62"/>
        <v>2051.65</v>
      </c>
      <c r="I368" s="110">
        <f t="shared" si="62"/>
        <v>227000</v>
      </c>
      <c r="J368" s="110">
        <f t="shared" si="62"/>
        <v>0</v>
      </c>
      <c r="K368" s="111">
        <f t="shared" si="62"/>
        <v>0</v>
      </c>
      <c r="L368" s="110">
        <f t="shared" si="62"/>
        <v>0</v>
      </c>
      <c r="M368" s="110">
        <f t="shared" si="62"/>
        <v>0</v>
      </c>
      <c r="N368" s="110">
        <f t="shared" si="62"/>
        <v>312614</v>
      </c>
      <c r="O368" s="110">
        <f t="shared" si="62"/>
        <v>312614</v>
      </c>
      <c r="P368" s="110">
        <f t="shared" si="62"/>
        <v>252614</v>
      </c>
      <c r="Q368" s="112">
        <f t="shared" si="62"/>
        <v>0</v>
      </c>
      <c r="R368" s="110">
        <f t="shared" si="62"/>
        <v>0</v>
      </c>
    </row>
    <row r="369" spans="1:18" s="82" customFormat="1" ht="12.75">
      <c r="A369" s="113"/>
      <c r="B369" s="92" t="s">
        <v>156</v>
      </c>
      <c r="C369" s="92"/>
      <c r="D369" s="50" t="s">
        <v>157</v>
      </c>
      <c r="E369" s="95">
        <f aca="true" t="shared" si="63" ref="E369:R369">SUM(E370:E374)</f>
        <v>441665.65</v>
      </c>
      <c r="F369" s="95">
        <f t="shared" si="63"/>
        <v>129051.65</v>
      </c>
      <c r="G369" s="95">
        <f t="shared" si="63"/>
        <v>0</v>
      </c>
      <c r="H369" s="95">
        <f t="shared" si="63"/>
        <v>2051.65</v>
      </c>
      <c r="I369" s="95">
        <f t="shared" si="63"/>
        <v>127000</v>
      </c>
      <c r="J369" s="95">
        <f t="shared" si="63"/>
        <v>0</v>
      </c>
      <c r="K369" s="95">
        <f t="shared" si="63"/>
        <v>0</v>
      </c>
      <c r="L369" s="95">
        <f t="shared" si="63"/>
        <v>0</v>
      </c>
      <c r="M369" s="95">
        <f t="shared" si="63"/>
        <v>0</v>
      </c>
      <c r="N369" s="95">
        <f t="shared" si="63"/>
        <v>312614</v>
      </c>
      <c r="O369" s="95">
        <f t="shared" si="63"/>
        <v>312614</v>
      </c>
      <c r="P369" s="95">
        <f t="shared" si="63"/>
        <v>252614</v>
      </c>
      <c r="Q369" s="95">
        <f t="shared" si="63"/>
        <v>0</v>
      </c>
      <c r="R369" s="95">
        <f t="shared" si="63"/>
        <v>0</v>
      </c>
    </row>
    <row r="370" spans="1:18" s="6" customFormat="1" ht="12.75">
      <c r="A370" s="83"/>
      <c r="B370" s="84"/>
      <c r="C370" s="84" t="s">
        <v>323</v>
      </c>
      <c r="D370" s="41" t="s">
        <v>324</v>
      </c>
      <c r="E370" s="85">
        <v>127000</v>
      </c>
      <c r="F370" s="85">
        <v>127000</v>
      </c>
      <c r="G370" s="85"/>
      <c r="H370" s="85"/>
      <c r="I370" s="85">
        <v>127000</v>
      </c>
      <c r="J370" s="85"/>
      <c r="K370" s="86"/>
      <c r="L370" s="85"/>
      <c r="M370" s="85"/>
      <c r="N370" s="85"/>
      <c r="O370" s="85"/>
      <c r="P370" s="85"/>
      <c r="Q370" s="87"/>
      <c r="R370" s="85"/>
    </row>
    <row r="371" spans="1:18" s="6" customFormat="1" ht="12.75">
      <c r="A371" s="83"/>
      <c r="B371" s="84"/>
      <c r="C371" s="84" t="s">
        <v>198</v>
      </c>
      <c r="D371" s="41" t="s">
        <v>199</v>
      </c>
      <c r="E371" s="85">
        <v>2051.65</v>
      </c>
      <c r="F371" s="85">
        <v>2051.65</v>
      </c>
      <c r="G371" s="85"/>
      <c r="H371" s="85">
        <v>2051.65</v>
      </c>
      <c r="I371" s="85"/>
      <c r="J371" s="85"/>
      <c r="K371" s="86"/>
      <c r="L371" s="85"/>
      <c r="M371" s="85"/>
      <c r="N371" s="85"/>
      <c r="O371" s="85"/>
      <c r="P371" s="85"/>
      <c r="Q371" s="87"/>
      <c r="R371" s="85"/>
    </row>
    <row r="372" spans="1:18" s="6" customFormat="1" ht="12.75">
      <c r="A372" s="83"/>
      <c r="B372" s="84"/>
      <c r="C372" s="84" t="s">
        <v>179</v>
      </c>
      <c r="D372" s="41" t="s">
        <v>321</v>
      </c>
      <c r="E372" s="85">
        <v>60000</v>
      </c>
      <c r="F372" s="85"/>
      <c r="G372" s="85"/>
      <c r="H372" s="85"/>
      <c r="I372" s="85"/>
      <c r="J372" s="85"/>
      <c r="K372" s="86"/>
      <c r="L372" s="85"/>
      <c r="M372" s="85"/>
      <c r="N372" s="85">
        <v>60000</v>
      </c>
      <c r="O372" s="85">
        <v>60000</v>
      </c>
      <c r="P372" s="85"/>
      <c r="Q372" s="87"/>
      <c r="R372" s="85"/>
    </row>
    <row r="373" spans="1:18" s="6" customFormat="1" ht="12.75">
      <c r="A373" s="83"/>
      <c r="B373" s="84"/>
      <c r="C373" s="84" t="s">
        <v>316</v>
      </c>
      <c r="D373" s="41" t="s">
        <v>321</v>
      </c>
      <c r="E373" s="85">
        <v>122949</v>
      </c>
      <c r="F373" s="85"/>
      <c r="G373" s="85"/>
      <c r="H373" s="85"/>
      <c r="I373" s="85"/>
      <c r="J373" s="85"/>
      <c r="K373" s="86"/>
      <c r="L373" s="85"/>
      <c r="M373" s="85"/>
      <c r="N373" s="85">
        <v>122949</v>
      </c>
      <c r="O373" s="85">
        <v>122949</v>
      </c>
      <c r="P373" s="85">
        <v>122949</v>
      </c>
      <c r="Q373" s="87"/>
      <c r="R373" s="85"/>
    </row>
    <row r="374" spans="1:18" s="6" customFormat="1" ht="13.5" customHeight="1">
      <c r="A374" s="83"/>
      <c r="B374" s="84"/>
      <c r="C374" s="84" t="s">
        <v>181</v>
      </c>
      <c r="D374" s="41" t="s">
        <v>180</v>
      </c>
      <c r="E374" s="85">
        <v>129665</v>
      </c>
      <c r="F374" s="85"/>
      <c r="G374" s="85"/>
      <c r="H374" s="85"/>
      <c r="I374" s="85"/>
      <c r="J374" s="85"/>
      <c r="K374" s="86"/>
      <c r="L374" s="85"/>
      <c r="M374" s="85"/>
      <c r="N374" s="85">
        <v>129665</v>
      </c>
      <c r="O374" s="85">
        <v>129665</v>
      </c>
      <c r="P374" s="85">
        <v>129665</v>
      </c>
      <c r="Q374" s="87"/>
      <c r="R374" s="85"/>
    </row>
    <row r="375" spans="1:18" s="30" customFormat="1" ht="12.75" customHeight="1">
      <c r="A375" s="81"/>
      <c r="B375" s="92" t="s">
        <v>325</v>
      </c>
      <c r="C375" s="92"/>
      <c r="D375" s="50" t="s">
        <v>326</v>
      </c>
      <c r="E375" s="95">
        <f aca="true" t="shared" si="64" ref="E375:N375">SUM(E376:E376)</f>
        <v>100000</v>
      </c>
      <c r="F375" s="95">
        <f t="shared" si="64"/>
        <v>100000</v>
      </c>
      <c r="G375" s="95">
        <f t="shared" si="64"/>
        <v>0</v>
      </c>
      <c r="H375" s="95">
        <f t="shared" si="64"/>
        <v>0</v>
      </c>
      <c r="I375" s="95">
        <f t="shared" si="64"/>
        <v>100000</v>
      </c>
      <c r="J375" s="95">
        <f t="shared" si="64"/>
        <v>0</v>
      </c>
      <c r="K375" s="95">
        <f t="shared" si="64"/>
        <v>0</v>
      </c>
      <c r="L375" s="95">
        <f t="shared" si="64"/>
        <v>0</v>
      </c>
      <c r="M375" s="95">
        <f t="shared" si="64"/>
        <v>0</v>
      </c>
      <c r="N375" s="95">
        <f t="shared" si="64"/>
        <v>0</v>
      </c>
      <c r="O375" s="95"/>
      <c r="P375" s="95"/>
      <c r="Q375" s="93"/>
      <c r="R375" s="95"/>
    </row>
    <row r="376" spans="1:18" s="82" customFormat="1" ht="27" customHeight="1" thickBot="1">
      <c r="A376" s="83"/>
      <c r="B376" s="84"/>
      <c r="C376" s="84" t="s">
        <v>323</v>
      </c>
      <c r="D376" s="41" t="s">
        <v>327</v>
      </c>
      <c r="E376" s="85">
        <v>100000</v>
      </c>
      <c r="F376" s="85">
        <v>100000</v>
      </c>
      <c r="G376" s="85"/>
      <c r="H376" s="85"/>
      <c r="I376" s="85">
        <v>100000</v>
      </c>
      <c r="J376" s="85"/>
      <c r="K376" s="86"/>
      <c r="L376" s="85"/>
      <c r="M376" s="85"/>
      <c r="N376" s="85"/>
      <c r="O376" s="85"/>
      <c r="P376" s="85"/>
      <c r="Q376" s="87"/>
      <c r="R376" s="85"/>
    </row>
    <row r="377" spans="1:19" ht="24" customHeight="1" thickBot="1">
      <c r="A377" s="107" t="s">
        <v>328</v>
      </c>
      <c r="B377" s="108"/>
      <c r="C377" s="108"/>
      <c r="D377" s="109" t="s">
        <v>329</v>
      </c>
      <c r="E377" s="110">
        <f aca="true" t="shared" si="65" ref="E377:R377">SUM(E378)</f>
        <v>20000</v>
      </c>
      <c r="F377" s="110">
        <f t="shared" si="65"/>
        <v>20000</v>
      </c>
      <c r="G377" s="110">
        <f t="shared" si="65"/>
        <v>5500</v>
      </c>
      <c r="H377" s="110">
        <f t="shared" si="65"/>
        <v>10500</v>
      </c>
      <c r="I377" s="110">
        <f t="shared" si="65"/>
        <v>4000</v>
      </c>
      <c r="J377" s="110">
        <f t="shared" si="65"/>
        <v>0</v>
      </c>
      <c r="K377" s="110">
        <f t="shared" si="65"/>
        <v>0</v>
      </c>
      <c r="L377" s="110">
        <f t="shared" si="65"/>
        <v>0</v>
      </c>
      <c r="M377" s="110">
        <f t="shared" si="65"/>
        <v>0</v>
      </c>
      <c r="N377" s="110">
        <f t="shared" si="65"/>
        <v>0</v>
      </c>
      <c r="O377" s="110">
        <f t="shared" si="65"/>
        <v>0</v>
      </c>
      <c r="P377" s="110">
        <f t="shared" si="65"/>
        <v>0</v>
      </c>
      <c r="Q377" s="110">
        <f t="shared" si="65"/>
        <v>0</v>
      </c>
      <c r="R377" s="110">
        <f t="shared" si="65"/>
        <v>0</v>
      </c>
      <c r="S377"/>
    </row>
    <row r="378" spans="1:19" ht="25.5">
      <c r="A378" s="113"/>
      <c r="B378" s="92" t="s">
        <v>330</v>
      </c>
      <c r="C378" s="92"/>
      <c r="D378" s="50" t="s">
        <v>331</v>
      </c>
      <c r="E378" s="95">
        <f>SUM(E379:E383)</f>
        <v>20000</v>
      </c>
      <c r="F378" s="95">
        <f aca="true" t="shared" si="66" ref="F378:N378">SUM(F379:F383)</f>
        <v>20000</v>
      </c>
      <c r="G378" s="95">
        <f t="shared" si="66"/>
        <v>5500</v>
      </c>
      <c r="H378" s="95">
        <f t="shared" si="66"/>
        <v>10500</v>
      </c>
      <c r="I378" s="95">
        <f t="shared" si="66"/>
        <v>4000</v>
      </c>
      <c r="J378" s="95">
        <f t="shared" si="66"/>
        <v>0</v>
      </c>
      <c r="K378" s="95">
        <f t="shared" si="66"/>
        <v>0</v>
      </c>
      <c r="L378" s="95">
        <f t="shared" si="66"/>
        <v>0</v>
      </c>
      <c r="M378" s="95">
        <f t="shared" si="66"/>
        <v>0</v>
      </c>
      <c r="N378" s="95">
        <f t="shared" si="66"/>
        <v>0</v>
      </c>
      <c r="O378" s="95"/>
      <c r="P378" s="95"/>
      <c r="Q378" s="93"/>
      <c r="R378" s="95"/>
      <c r="S378"/>
    </row>
    <row r="379" spans="1:19" ht="65.25" customHeight="1">
      <c r="A379" s="124"/>
      <c r="B379" s="57"/>
      <c r="C379" s="57" t="s">
        <v>332</v>
      </c>
      <c r="D379" s="52" t="s">
        <v>333</v>
      </c>
      <c r="E379" s="116">
        <v>4000</v>
      </c>
      <c r="F379" s="116">
        <v>4000</v>
      </c>
      <c r="G379" s="116"/>
      <c r="H379" s="116"/>
      <c r="I379" s="116">
        <v>4000</v>
      </c>
      <c r="J379" s="116"/>
      <c r="K379" s="117"/>
      <c r="L379" s="116"/>
      <c r="M379" s="116"/>
      <c r="N379" s="116"/>
      <c r="O379" s="116"/>
      <c r="P379" s="116"/>
      <c r="Q379" s="118"/>
      <c r="R379" s="116"/>
      <c r="S379"/>
    </row>
    <row r="380" spans="1:19" ht="17.25" customHeight="1">
      <c r="A380" s="83"/>
      <c r="B380" s="84"/>
      <c r="C380" s="172" t="s">
        <v>190</v>
      </c>
      <c r="D380" s="64" t="s">
        <v>226</v>
      </c>
      <c r="E380" s="85">
        <v>5500</v>
      </c>
      <c r="F380" s="85">
        <v>5500</v>
      </c>
      <c r="G380" s="85">
        <v>5500</v>
      </c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/>
    </row>
    <row r="381" spans="1:19" ht="17.25" customHeight="1">
      <c r="A381" s="83"/>
      <c r="B381" s="84"/>
      <c r="C381" s="84" t="s">
        <v>192</v>
      </c>
      <c r="D381" s="41" t="s">
        <v>193</v>
      </c>
      <c r="E381" s="85">
        <v>3000</v>
      </c>
      <c r="F381" s="85">
        <v>3000</v>
      </c>
      <c r="G381" s="85"/>
      <c r="H381" s="85">
        <v>3000</v>
      </c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/>
    </row>
    <row r="382" spans="1:19" ht="17.25" customHeight="1">
      <c r="A382" s="124"/>
      <c r="B382" s="57"/>
      <c r="C382" s="57" t="s">
        <v>194</v>
      </c>
      <c r="D382" s="52" t="s">
        <v>195</v>
      </c>
      <c r="E382" s="106">
        <v>5500</v>
      </c>
      <c r="F382" s="106">
        <v>5500</v>
      </c>
      <c r="G382" s="106"/>
      <c r="H382" s="106">
        <v>5500</v>
      </c>
      <c r="I382" s="106"/>
      <c r="J382" s="106"/>
      <c r="K382" s="116"/>
      <c r="L382" s="116"/>
      <c r="M382" s="106"/>
      <c r="N382" s="106"/>
      <c r="O382" s="106"/>
      <c r="P382" s="106"/>
      <c r="Q382" s="106"/>
      <c r="R382" s="106"/>
      <c r="S382"/>
    </row>
    <row r="383" spans="1:19" ht="17.25" customHeight="1" thickBot="1">
      <c r="A383" s="569"/>
      <c r="B383" s="88"/>
      <c r="C383" s="57" t="s">
        <v>196</v>
      </c>
      <c r="D383" s="52" t="s">
        <v>197</v>
      </c>
      <c r="E383" s="89">
        <v>2000</v>
      </c>
      <c r="F383" s="89">
        <v>2000</v>
      </c>
      <c r="G383" s="89"/>
      <c r="H383" s="89">
        <v>2000</v>
      </c>
      <c r="I383" s="89"/>
      <c r="J383" s="89"/>
      <c r="K383" s="89"/>
      <c r="L383" s="89"/>
      <c r="M383" s="89"/>
      <c r="N383" s="89"/>
      <c r="O383" s="89"/>
      <c r="P383" s="89"/>
      <c r="Q383" s="106"/>
      <c r="R383" s="106"/>
      <c r="S383"/>
    </row>
    <row r="384" spans="1:20" ht="17.25" customHeight="1" thickBot="1">
      <c r="A384" s="191" t="s">
        <v>334</v>
      </c>
      <c r="B384" s="192"/>
      <c r="C384" s="192"/>
      <c r="D384" s="193"/>
      <c r="E384" s="194">
        <f aca="true" t="shared" si="67" ref="E384:R384">SUM(E377,E368,E346,E332,E247,E233,E136,E133,E130,E126,E106,,E84,E44,E29,E22,E8,E41,E308)</f>
        <v>15157335.97</v>
      </c>
      <c r="F384" s="194">
        <f t="shared" si="67"/>
        <v>11828170.96</v>
      </c>
      <c r="G384" s="194">
        <f t="shared" si="67"/>
        <v>5427481.16</v>
      </c>
      <c r="H384" s="194">
        <f t="shared" si="67"/>
        <v>2285647.54</v>
      </c>
      <c r="I384" s="194">
        <f t="shared" si="67"/>
        <v>1180764.46</v>
      </c>
      <c r="J384" s="194">
        <f t="shared" si="67"/>
        <v>2671277.8</v>
      </c>
      <c r="K384" s="194">
        <f t="shared" si="67"/>
        <v>0</v>
      </c>
      <c r="L384" s="194">
        <f t="shared" si="67"/>
        <v>0</v>
      </c>
      <c r="M384" s="194">
        <f t="shared" si="67"/>
        <v>255000</v>
      </c>
      <c r="N384" s="194">
        <f t="shared" si="67"/>
        <v>3329165</v>
      </c>
      <c r="O384" s="194">
        <f t="shared" si="67"/>
        <v>2827673.4</v>
      </c>
      <c r="P384" s="194">
        <f t="shared" si="67"/>
        <v>2047516</v>
      </c>
      <c r="Q384" s="194">
        <f t="shared" si="67"/>
        <v>0</v>
      </c>
      <c r="R384" s="194">
        <f t="shared" si="67"/>
        <v>0</v>
      </c>
      <c r="S384" s="194" t="e">
        <f>SUM(S377,S368,S346,S332,#REF!,S247,S233,S136,S133,S130,S126,S106,,S84,S44,S29,S22,S8,#REF!,S41)</f>
        <v>#REF!</v>
      </c>
      <c r="T384" s="6"/>
    </row>
    <row r="385" ht="12.75">
      <c r="D385" s="195"/>
    </row>
    <row r="386" spans="1:4" ht="14.25">
      <c r="A386" s="196" t="s">
        <v>335</v>
      </c>
      <c r="B386" s="195"/>
      <c r="C386" s="195"/>
      <c r="D386" s="197"/>
    </row>
    <row r="387" spans="1:3" ht="12.75">
      <c r="A387" s="197" t="s">
        <v>336</v>
      </c>
      <c r="B387" s="197"/>
      <c r="C387" s="197"/>
    </row>
  </sheetData>
  <sheetProtection/>
  <mergeCells count="11">
    <mergeCell ref="F5:F6"/>
    <mergeCell ref="G5:M5"/>
    <mergeCell ref="O5:R5"/>
    <mergeCell ref="S5:S6"/>
    <mergeCell ref="A1:S1"/>
    <mergeCell ref="A4:A6"/>
    <mergeCell ref="B4:B6"/>
    <mergeCell ref="C4:C6"/>
    <mergeCell ref="D4:D6"/>
    <mergeCell ref="E4:E6"/>
    <mergeCell ref="F4:S4"/>
  </mergeCells>
  <printOptions/>
  <pageMargins left="0.7875" right="0.7875" top="1.0527777777777778" bottom="1.0527777777777778" header="0.7875" footer="0.7875"/>
  <pageSetup horizontalDpi="300" verticalDpi="300" orientation="landscape" paperSize="9" scale="60" r:id="rId1"/>
  <headerFooter alignWithMargins="0">
    <oddHeader>&amp;C&amp;"Times New Roman,Normalny"&amp;12&amp;A&amp;RZałącznik nr 2 
do uchwały Rady Gminy 
nrIII/13/2010
z dnia 29 grudnia 2010r.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8">
      <selection activeCell="E18" sqref="E18"/>
    </sheetView>
  </sheetViews>
  <sheetFormatPr defaultColWidth="9.00390625" defaultRowHeight="12.75"/>
  <cols>
    <col min="1" max="1" width="5.625" style="67" customWidth="1"/>
    <col min="2" max="2" width="5.125" style="67" customWidth="1"/>
    <col min="3" max="3" width="6.25390625" style="67" customWidth="1"/>
    <col min="4" max="4" width="5.875" style="67" customWidth="1"/>
    <col min="5" max="5" width="28.125" style="67" customWidth="1"/>
    <col min="6" max="6" width="14.125" style="67" customWidth="1"/>
    <col min="7" max="7" width="12.75390625" style="67" customWidth="1"/>
    <col min="8" max="8" width="11.75390625" style="67" customWidth="1"/>
    <col min="9" max="10" width="10.125" style="67" customWidth="1"/>
    <col min="11" max="11" width="12.625" style="67" customWidth="1"/>
    <col min="12" max="12" width="16.75390625" style="67" customWidth="1"/>
    <col min="13" max="13" width="9.125" style="198" customWidth="1"/>
    <col min="14" max="16384" width="9.125" style="67" customWidth="1"/>
  </cols>
  <sheetData>
    <row r="1" spans="1:12" ht="17.25" customHeight="1">
      <c r="A1" s="577" t="s">
        <v>337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12" ht="10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 t="s">
        <v>160</v>
      </c>
    </row>
    <row r="3" spans="1:12" ht="10.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200"/>
    </row>
    <row r="4" spans="1:12" ht="10.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1:12" ht="10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2" ht="10.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1:13" s="70" customFormat="1" ht="19.5" customHeight="1">
      <c r="A7" s="586" t="s">
        <v>338</v>
      </c>
      <c r="B7" s="586" t="s">
        <v>2</v>
      </c>
      <c r="C7" s="586" t="s">
        <v>339</v>
      </c>
      <c r="D7" s="586" t="s">
        <v>340</v>
      </c>
      <c r="E7" s="582" t="s">
        <v>341</v>
      </c>
      <c r="F7" s="582" t="s">
        <v>342</v>
      </c>
      <c r="G7" s="582" t="s">
        <v>343</v>
      </c>
      <c r="H7" s="582"/>
      <c r="I7" s="582"/>
      <c r="J7" s="582"/>
      <c r="K7" s="582"/>
      <c r="L7" s="576" t="s">
        <v>344</v>
      </c>
      <c r="M7" s="201"/>
    </row>
    <row r="8" spans="1:13" s="70" customFormat="1" ht="19.5" customHeight="1">
      <c r="A8" s="586"/>
      <c r="B8" s="586"/>
      <c r="C8" s="586"/>
      <c r="D8" s="586"/>
      <c r="E8" s="582"/>
      <c r="F8" s="582"/>
      <c r="G8" s="582" t="s">
        <v>345</v>
      </c>
      <c r="H8" s="582" t="s">
        <v>346</v>
      </c>
      <c r="I8" s="582"/>
      <c r="J8" s="582"/>
      <c r="K8" s="582"/>
      <c r="L8" s="576"/>
      <c r="M8" s="201"/>
    </row>
    <row r="9" spans="1:13" s="70" customFormat="1" ht="29.25" customHeight="1">
      <c r="A9" s="586"/>
      <c r="B9" s="586"/>
      <c r="C9" s="586"/>
      <c r="D9" s="586"/>
      <c r="E9" s="582"/>
      <c r="F9" s="582"/>
      <c r="G9" s="582"/>
      <c r="H9" s="582" t="s">
        <v>347</v>
      </c>
      <c r="I9" s="582" t="s">
        <v>348</v>
      </c>
      <c r="J9" s="582" t="s">
        <v>349</v>
      </c>
      <c r="K9" s="582" t="s">
        <v>350</v>
      </c>
      <c r="L9" s="576"/>
      <c r="M9" s="201"/>
    </row>
    <row r="10" spans="1:13" s="70" customFormat="1" ht="19.5" customHeight="1">
      <c r="A10" s="586"/>
      <c r="B10" s="586"/>
      <c r="C10" s="586"/>
      <c r="D10" s="586"/>
      <c r="E10" s="582"/>
      <c r="F10" s="582"/>
      <c r="G10" s="582"/>
      <c r="H10" s="582"/>
      <c r="I10" s="582"/>
      <c r="J10" s="582"/>
      <c r="K10" s="582"/>
      <c r="L10" s="576"/>
      <c r="M10" s="201"/>
    </row>
    <row r="11" spans="1:13" s="70" customFormat="1" ht="27.75" customHeight="1">
      <c r="A11" s="586"/>
      <c r="B11" s="586"/>
      <c r="C11" s="586"/>
      <c r="D11" s="586"/>
      <c r="E11" s="582"/>
      <c r="F11" s="582"/>
      <c r="G11" s="582"/>
      <c r="H11" s="582"/>
      <c r="I11" s="582"/>
      <c r="J11" s="582"/>
      <c r="K11" s="582"/>
      <c r="L11" s="576"/>
      <c r="M11" s="201"/>
    </row>
    <row r="12" spans="1:13" ht="7.5" customHeight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8"/>
      <c r="G12" s="8">
        <v>6</v>
      </c>
      <c r="H12" s="8">
        <v>7</v>
      </c>
      <c r="I12" s="8">
        <v>8</v>
      </c>
      <c r="J12" s="8">
        <v>9</v>
      </c>
      <c r="K12" s="8">
        <v>10</v>
      </c>
      <c r="L12" s="8">
        <v>11</v>
      </c>
      <c r="M12" s="201"/>
    </row>
    <row r="13" spans="1:13" ht="7.5" customHeight="1">
      <c r="A13" s="531"/>
      <c r="B13" s="531"/>
      <c r="C13" s="531"/>
      <c r="D13" s="531"/>
      <c r="E13" s="532"/>
      <c r="F13" s="533"/>
      <c r="G13" s="533"/>
      <c r="H13" s="533"/>
      <c r="I13" s="533"/>
      <c r="J13" s="534"/>
      <c r="K13" s="533"/>
      <c r="L13" s="534"/>
      <c r="M13" s="201"/>
    </row>
    <row r="14" spans="1:12" ht="44.25" customHeight="1">
      <c r="A14" s="542">
        <v>1</v>
      </c>
      <c r="B14" s="543" t="s">
        <v>10</v>
      </c>
      <c r="C14" s="543" t="s">
        <v>12</v>
      </c>
      <c r="D14" s="543">
        <v>6060</v>
      </c>
      <c r="E14" s="543" t="s">
        <v>641</v>
      </c>
      <c r="F14" s="541"/>
      <c r="G14" s="541">
        <v>10843.68</v>
      </c>
      <c r="H14" s="541">
        <v>10843.68</v>
      </c>
      <c r="I14" s="541"/>
      <c r="J14" s="206"/>
      <c r="K14" s="65"/>
      <c r="L14" s="65"/>
    </row>
    <row r="15" spans="1:12" ht="44.25" customHeight="1">
      <c r="A15" s="542">
        <v>2</v>
      </c>
      <c r="B15" s="543" t="s">
        <v>10</v>
      </c>
      <c r="C15" s="543" t="s">
        <v>12</v>
      </c>
      <c r="D15" s="543" t="s">
        <v>179</v>
      </c>
      <c r="E15" s="543" t="s">
        <v>646</v>
      </c>
      <c r="F15" s="550"/>
      <c r="G15" s="551">
        <v>24964.72</v>
      </c>
      <c r="H15" s="550">
        <v>24964.72</v>
      </c>
      <c r="I15" s="550"/>
      <c r="J15" s="539"/>
      <c r="K15" s="538"/>
      <c r="L15" s="552"/>
    </row>
    <row r="16" spans="1:12" ht="44.25" customHeight="1">
      <c r="A16" s="535">
        <v>3</v>
      </c>
      <c r="B16" s="203" t="s">
        <v>23</v>
      </c>
      <c r="C16" s="203" t="s">
        <v>25</v>
      </c>
      <c r="D16" s="203" t="s">
        <v>179</v>
      </c>
      <c r="E16" s="204" t="s">
        <v>353</v>
      </c>
      <c r="F16" s="536"/>
      <c r="G16" s="537">
        <v>150000</v>
      </c>
      <c r="H16" s="538"/>
      <c r="I16" s="538">
        <v>150000</v>
      </c>
      <c r="J16" s="539"/>
      <c r="K16" s="538"/>
      <c r="L16" s="540"/>
    </row>
    <row r="17" spans="1:12" ht="25.5" customHeight="1">
      <c r="A17" s="202">
        <v>4</v>
      </c>
      <c r="B17" s="446" t="s">
        <v>23</v>
      </c>
      <c r="C17" s="446" t="s">
        <v>25</v>
      </c>
      <c r="D17" s="446" t="s">
        <v>179</v>
      </c>
      <c r="E17" s="447" t="s">
        <v>594</v>
      </c>
      <c r="F17" s="208"/>
      <c r="G17" s="205">
        <v>23313</v>
      </c>
      <c r="H17" s="65">
        <v>23313</v>
      </c>
      <c r="I17" s="65"/>
      <c r="J17" s="206"/>
      <c r="K17" s="65"/>
      <c r="L17" s="207"/>
    </row>
    <row r="18" spans="1:12" ht="23.25" customHeight="1">
      <c r="A18" s="202">
        <v>5</v>
      </c>
      <c r="B18" s="446" t="s">
        <v>27</v>
      </c>
      <c r="C18" s="446" t="s">
        <v>29</v>
      </c>
      <c r="D18" s="446" t="s">
        <v>179</v>
      </c>
      <c r="E18" s="447" t="s">
        <v>588</v>
      </c>
      <c r="F18" s="206"/>
      <c r="G18" s="205">
        <v>9000</v>
      </c>
      <c r="H18" s="65">
        <v>9000</v>
      </c>
      <c r="I18" s="65"/>
      <c r="J18" s="206"/>
      <c r="K18" s="65"/>
      <c r="L18" s="207"/>
    </row>
    <row r="19" spans="1:12" ht="23.25" customHeight="1">
      <c r="A19" s="202">
        <v>6</v>
      </c>
      <c r="B19" s="446" t="s">
        <v>27</v>
      </c>
      <c r="C19" s="446" t="s">
        <v>29</v>
      </c>
      <c r="D19" s="446" t="s">
        <v>179</v>
      </c>
      <c r="E19" s="447" t="s">
        <v>659</v>
      </c>
      <c r="F19" s="206"/>
      <c r="G19" s="205">
        <v>10000</v>
      </c>
      <c r="H19" s="65"/>
      <c r="I19" s="65">
        <v>10000</v>
      </c>
      <c r="J19" s="206"/>
      <c r="K19" s="65"/>
      <c r="L19" s="207"/>
    </row>
    <row r="20" spans="1:12" ht="23.25" customHeight="1">
      <c r="A20" s="571">
        <v>7</v>
      </c>
      <c r="B20" s="488" t="s">
        <v>58</v>
      </c>
      <c r="C20" s="488" t="s">
        <v>59</v>
      </c>
      <c r="D20" s="488" t="s">
        <v>209</v>
      </c>
      <c r="E20" s="543" t="s">
        <v>669</v>
      </c>
      <c r="F20" s="206"/>
      <c r="G20" s="65">
        <v>43000</v>
      </c>
      <c r="H20" s="65">
        <v>21500</v>
      </c>
      <c r="I20" s="65"/>
      <c r="J20" s="206">
        <v>21500</v>
      </c>
      <c r="K20" s="65"/>
      <c r="L20" s="572"/>
    </row>
    <row r="21" spans="1:12" ht="23.25" customHeight="1">
      <c r="A21" s="571">
        <v>8</v>
      </c>
      <c r="B21" s="488" t="s">
        <v>58</v>
      </c>
      <c r="C21" s="488" t="s">
        <v>59</v>
      </c>
      <c r="D21" s="488" t="s">
        <v>209</v>
      </c>
      <c r="E21" s="543" t="s">
        <v>670</v>
      </c>
      <c r="F21" s="206"/>
      <c r="G21" s="65">
        <v>5600</v>
      </c>
      <c r="H21" s="65">
        <v>2800</v>
      </c>
      <c r="I21" s="65"/>
      <c r="J21" s="206">
        <v>2800</v>
      </c>
      <c r="K21" s="65"/>
      <c r="L21" s="572"/>
    </row>
    <row r="22" spans="1:12" ht="23.25" customHeight="1">
      <c r="A22" s="571">
        <v>9</v>
      </c>
      <c r="B22" s="488" t="s">
        <v>58</v>
      </c>
      <c r="C22" s="488" t="s">
        <v>59</v>
      </c>
      <c r="D22" s="488" t="s">
        <v>209</v>
      </c>
      <c r="E22" s="543" t="s">
        <v>671</v>
      </c>
      <c r="F22" s="206"/>
      <c r="G22" s="65">
        <v>3700</v>
      </c>
      <c r="H22" s="65">
        <v>1850</v>
      </c>
      <c r="I22" s="65"/>
      <c r="J22" s="206">
        <v>1850</v>
      </c>
      <c r="K22" s="65"/>
      <c r="L22" s="572"/>
    </row>
    <row r="23" spans="1:12" ht="23.25" customHeight="1">
      <c r="A23" s="571">
        <v>10</v>
      </c>
      <c r="B23" s="488" t="s">
        <v>110</v>
      </c>
      <c r="C23" s="472" t="s">
        <v>112</v>
      </c>
      <c r="D23" s="472" t="s">
        <v>179</v>
      </c>
      <c r="E23" s="473" t="s">
        <v>357</v>
      </c>
      <c r="F23" s="208">
        <v>1000000</v>
      </c>
      <c r="G23" s="65">
        <v>25000</v>
      </c>
      <c r="H23" s="65"/>
      <c r="I23" s="65">
        <v>25000</v>
      </c>
      <c r="J23" s="206"/>
      <c r="K23" s="65"/>
      <c r="L23" s="572"/>
    </row>
    <row r="24" spans="1:12" ht="23.25" customHeight="1">
      <c r="A24" s="571">
        <v>11</v>
      </c>
      <c r="B24" s="488" t="s">
        <v>110</v>
      </c>
      <c r="C24" s="488" t="s">
        <v>112</v>
      </c>
      <c r="D24" s="488" t="s">
        <v>209</v>
      </c>
      <c r="E24" s="543" t="s">
        <v>672</v>
      </c>
      <c r="F24" s="208"/>
      <c r="G24" s="65">
        <v>15000</v>
      </c>
      <c r="H24" s="65"/>
      <c r="I24" s="65">
        <v>15000</v>
      </c>
      <c r="J24" s="206"/>
      <c r="K24" s="65"/>
      <c r="L24" s="572"/>
    </row>
    <row r="25" spans="1:12" ht="39.75" customHeight="1">
      <c r="A25" s="549">
        <v>12</v>
      </c>
      <c r="B25" s="464" t="s">
        <v>110</v>
      </c>
      <c r="C25" s="446" t="s">
        <v>112</v>
      </c>
      <c r="D25" s="446" t="s">
        <v>209</v>
      </c>
      <c r="E25" s="447" t="s">
        <v>673</v>
      </c>
      <c r="F25" s="536"/>
      <c r="G25" s="537">
        <v>15000</v>
      </c>
      <c r="H25" s="538">
        <v>15000</v>
      </c>
      <c r="I25" s="538"/>
      <c r="J25" s="570"/>
      <c r="K25" s="538"/>
      <c r="L25" s="540"/>
    </row>
    <row r="26" spans="1:12" ht="36.75" customHeight="1">
      <c r="A26" s="448">
        <v>13</v>
      </c>
      <c r="B26" s="464" t="s">
        <v>144</v>
      </c>
      <c r="C26" s="212" t="s">
        <v>358</v>
      </c>
      <c r="D26" s="212" t="s">
        <v>359</v>
      </c>
      <c r="E26" s="210" t="s">
        <v>360</v>
      </c>
      <c r="F26" s="206"/>
      <c r="G26" s="205">
        <v>1734902</v>
      </c>
      <c r="H26" s="65">
        <v>32986</v>
      </c>
      <c r="I26" s="65">
        <v>650000</v>
      </c>
      <c r="J26" s="208"/>
      <c r="K26" s="65">
        <v>1051916</v>
      </c>
      <c r="L26" s="207"/>
    </row>
    <row r="27" spans="1:12" ht="28.5" customHeight="1">
      <c r="A27" s="202">
        <v>14</v>
      </c>
      <c r="B27" s="265" t="s">
        <v>144</v>
      </c>
      <c r="C27" s="487" t="s">
        <v>146</v>
      </c>
      <c r="D27" s="487" t="s">
        <v>362</v>
      </c>
      <c r="E27" s="210" t="s">
        <v>363</v>
      </c>
      <c r="F27" s="206">
        <v>1000000</v>
      </c>
      <c r="G27" s="205">
        <v>50000</v>
      </c>
      <c r="H27" s="65">
        <v>50000</v>
      </c>
      <c r="I27" s="65"/>
      <c r="J27" s="208"/>
      <c r="K27" s="65"/>
      <c r="L27" s="207"/>
    </row>
    <row r="28" spans="1:12" ht="42" customHeight="1">
      <c r="A28" s="482">
        <v>15</v>
      </c>
      <c r="B28" s="488" t="s">
        <v>144</v>
      </c>
      <c r="C28" s="472" t="s">
        <v>317</v>
      </c>
      <c r="D28" s="472" t="s">
        <v>179</v>
      </c>
      <c r="E28" s="486" t="s">
        <v>365</v>
      </c>
      <c r="F28" s="206">
        <v>151000</v>
      </c>
      <c r="G28" s="205">
        <v>59000</v>
      </c>
      <c r="H28" s="65">
        <v>59000</v>
      </c>
      <c r="I28" s="65"/>
      <c r="J28" s="208"/>
      <c r="K28" s="65"/>
      <c r="L28" s="207"/>
    </row>
    <row r="29" spans="1:12" ht="25.5" customHeight="1">
      <c r="A29" s="202">
        <v>16</v>
      </c>
      <c r="B29" s="446" t="s">
        <v>144</v>
      </c>
      <c r="C29" s="203" t="s">
        <v>150</v>
      </c>
      <c r="D29" s="203" t="s">
        <v>209</v>
      </c>
      <c r="E29" s="210" t="s">
        <v>367</v>
      </c>
      <c r="F29" s="208"/>
      <c r="G29" s="213">
        <v>15000</v>
      </c>
      <c r="H29" s="35">
        <v>15000</v>
      </c>
      <c r="I29" s="65"/>
      <c r="J29" s="208"/>
      <c r="K29" s="65"/>
      <c r="L29" s="207"/>
    </row>
    <row r="30" spans="1:12" ht="28.5" customHeight="1">
      <c r="A30" s="202">
        <v>17</v>
      </c>
      <c r="B30" s="446" t="s">
        <v>144</v>
      </c>
      <c r="C30" s="209" t="s">
        <v>150</v>
      </c>
      <c r="D30" s="209" t="s">
        <v>179</v>
      </c>
      <c r="E30" s="210" t="s">
        <v>369</v>
      </c>
      <c r="F30" s="208">
        <v>237700</v>
      </c>
      <c r="G30" s="214">
        <v>10000</v>
      </c>
      <c r="H30" s="65">
        <v>10000</v>
      </c>
      <c r="I30" s="65"/>
      <c r="J30" s="208"/>
      <c r="K30" s="65"/>
      <c r="L30" s="207"/>
    </row>
    <row r="31" spans="1:12" ht="19.5" customHeight="1">
      <c r="A31" s="202">
        <v>18</v>
      </c>
      <c r="B31" s="446" t="s">
        <v>144</v>
      </c>
      <c r="C31" s="209" t="s">
        <v>150</v>
      </c>
      <c r="D31" s="209" t="s">
        <v>179</v>
      </c>
      <c r="E31" s="210" t="s">
        <v>371</v>
      </c>
      <c r="F31" s="206">
        <v>260000</v>
      </c>
      <c r="G31" s="214">
        <v>5000</v>
      </c>
      <c r="H31" s="65">
        <v>5000</v>
      </c>
      <c r="I31" s="65"/>
      <c r="J31" s="208"/>
      <c r="K31" s="65"/>
      <c r="L31" s="207"/>
    </row>
    <row r="32" spans="1:12" ht="21.75" customHeight="1">
      <c r="A32" s="202">
        <v>19</v>
      </c>
      <c r="B32" s="203" t="s">
        <v>144</v>
      </c>
      <c r="C32" s="209" t="s">
        <v>150</v>
      </c>
      <c r="D32" s="209" t="s">
        <v>181</v>
      </c>
      <c r="E32" s="210" t="s">
        <v>373</v>
      </c>
      <c r="F32" s="206">
        <v>400000</v>
      </c>
      <c r="G32" s="214">
        <v>10000</v>
      </c>
      <c r="H32" s="65">
        <v>10000</v>
      </c>
      <c r="I32" s="65"/>
      <c r="J32" s="208"/>
      <c r="K32" s="65"/>
      <c r="L32" s="207"/>
    </row>
    <row r="33" spans="1:12" ht="25.5" customHeight="1">
      <c r="A33" s="202">
        <v>20</v>
      </c>
      <c r="B33" s="211" t="s">
        <v>144</v>
      </c>
      <c r="C33" s="466" t="s">
        <v>150</v>
      </c>
      <c r="D33" s="466" t="s">
        <v>179</v>
      </c>
      <c r="E33" s="467" t="s">
        <v>375</v>
      </c>
      <c r="F33" s="206">
        <v>100000</v>
      </c>
      <c r="G33" s="215">
        <v>5000</v>
      </c>
      <c r="H33" s="65">
        <v>5000</v>
      </c>
      <c r="I33" s="65"/>
      <c r="J33" s="208"/>
      <c r="K33" s="65"/>
      <c r="L33" s="207"/>
    </row>
    <row r="34" spans="1:12" ht="36" customHeight="1">
      <c r="A34" s="482">
        <v>21</v>
      </c>
      <c r="B34" s="485" t="s">
        <v>144</v>
      </c>
      <c r="C34" s="485" t="s">
        <v>150</v>
      </c>
      <c r="D34" s="485" t="s">
        <v>179</v>
      </c>
      <c r="E34" s="485" t="s">
        <v>376</v>
      </c>
      <c r="F34" s="216"/>
      <c r="G34" s="205">
        <v>70000</v>
      </c>
      <c r="H34" s="65">
        <v>70000</v>
      </c>
      <c r="I34" s="65"/>
      <c r="J34" s="208"/>
      <c r="K34" s="65"/>
      <c r="L34" s="207"/>
    </row>
    <row r="35" spans="1:12" ht="32.25" customHeight="1">
      <c r="A35" s="202">
        <v>22</v>
      </c>
      <c r="B35" s="483" t="s">
        <v>144</v>
      </c>
      <c r="C35" s="483" t="s">
        <v>150</v>
      </c>
      <c r="D35" s="483" t="s">
        <v>179</v>
      </c>
      <c r="E35" s="484" t="s">
        <v>377</v>
      </c>
      <c r="F35" s="216"/>
      <c r="G35" s="205">
        <v>44000</v>
      </c>
      <c r="H35" s="65">
        <v>44000</v>
      </c>
      <c r="I35" s="65"/>
      <c r="J35" s="208"/>
      <c r="K35" s="65"/>
      <c r="L35" s="207"/>
    </row>
    <row r="36" spans="1:12" ht="33" customHeight="1">
      <c r="A36" s="202">
        <v>23</v>
      </c>
      <c r="B36" s="209" t="s">
        <v>144</v>
      </c>
      <c r="C36" s="209" t="s">
        <v>150</v>
      </c>
      <c r="D36" s="209" t="s">
        <v>179</v>
      </c>
      <c r="E36" s="210" t="s">
        <v>378</v>
      </c>
      <c r="F36" s="206"/>
      <c r="G36" s="205">
        <v>75000</v>
      </c>
      <c r="H36" s="65">
        <v>75000</v>
      </c>
      <c r="I36" s="65"/>
      <c r="J36" s="208"/>
      <c r="K36" s="65"/>
      <c r="L36" s="207"/>
    </row>
    <row r="37" spans="1:12" ht="23.25" customHeight="1">
      <c r="A37" s="202">
        <v>24</v>
      </c>
      <c r="B37" s="203" t="s">
        <v>144</v>
      </c>
      <c r="C37" s="203" t="s">
        <v>150</v>
      </c>
      <c r="D37" s="203" t="s">
        <v>209</v>
      </c>
      <c r="E37" s="204" t="s">
        <v>379</v>
      </c>
      <c r="F37" s="206"/>
      <c r="G37" s="205">
        <v>18000</v>
      </c>
      <c r="H37" s="65">
        <v>18000</v>
      </c>
      <c r="I37" s="65"/>
      <c r="J37" s="208"/>
      <c r="K37" s="65"/>
      <c r="L37" s="207"/>
    </row>
    <row r="38" spans="1:12" ht="39" customHeight="1">
      <c r="A38" s="202">
        <v>25</v>
      </c>
      <c r="B38" s="209" t="s">
        <v>144</v>
      </c>
      <c r="C38" s="209" t="s">
        <v>319</v>
      </c>
      <c r="D38" s="209" t="s">
        <v>179</v>
      </c>
      <c r="E38" s="210" t="s">
        <v>380</v>
      </c>
      <c r="F38" s="206"/>
      <c r="G38" s="205">
        <v>7000</v>
      </c>
      <c r="H38" s="65">
        <v>7000</v>
      </c>
      <c r="I38" s="65"/>
      <c r="J38" s="208"/>
      <c r="K38" s="65"/>
      <c r="L38" s="207"/>
    </row>
    <row r="39" spans="1:12" ht="36.75" customHeight="1">
      <c r="A39" s="202">
        <v>26</v>
      </c>
      <c r="B39" s="209" t="s">
        <v>144</v>
      </c>
      <c r="C39" s="209" t="s">
        <v>322</v>
      </c>
      <c r="D39" s="209" t="s">
        <v>209</v>
      </c>
      <c r="E39" s="210" t="s">
        <v>381</v>
      </c>
      <c r="F39" s="206"/>
      <c r="G39" s="205">
        <v>8495</v>
      </c>
      <c r="H39" s="65">
        <v>8495</v>
      </c>
      <c r="I39" s="65"/>
      <c r="J39" s="208"/>
      <c r="K39" s="65"/>
      <c r="L39" s="207"/>
    </row>
    <row r="40" spans="1:12" ht="22.5" customHeight="1">
      <c r="A40" s="202">
        <v>27</v>
      </c>
      <c r="B40" s="209" t="s">
        <v>144</v>
      </c>
      <c r="C40" s="209" t="s">
        <v>322</v>
      </c>
      <c r="D40" s="209" t="s">
        <v>209</v>
      </c>
      <c r="E40" s="210" t="s">
        <v>382</v>
      </c>
      <c r="F40" s="206"/>
      <c r="G40" s="205">
        <v>12497</v>
      </c>
      <c r="H40" s="65">
        <v>12497</v>
      </c>
      <c r="I40" s="65"/>
      <c r="J40" s="208"/>
      <c r="K40" s="65"/>
      <c r="L40" s="207"/>
    </row>
    <row r="41" spans="1:12" ht="31.5" customHeight="1">
      <c r="A41" s="202">
        <v>28</v>
      </c>
      <c r="B41" s="209" t="s">
        <v>144</v>
      </c>
      <c r="C41" s="209" t="s">
        <v>322</v>
      </c>
      <c r="D41" s="209" t="s">
        <v>209</v>
      </c>
      <c r="E41" s="210" t="s">
        <v>383</v>
      </c>
      <c r="F41" s="206"/>
      <c r="G41" s="205">
        <v>10700</v>
      </c>
      <c r="H41" s="65">
        <v>10700</v>
      </c>
      <c r="I41" s="65"/>
      <c r="J41" s="208"/>
      <c r="K41" s="65"/>
      <c r="L41" s="207"/>
    </row>
    <row r="42" spans="1:12" ht="27.75" customHeight="1">
      <c r="A42" s="202">
        <v>29</v>
      </c>
      <c r="B42" s="209" t="s">
        <v>144</v>
      </c>
      <c r="C42" s="209" t="s">
        <v>322</v>
      </c>
      <c r="D42" s="209" t="s">
        <v>209</v>
      </c>
      <c r="E42" s="210" t="s">
        <v>384</v>
      </c>
      <c r="F42" s="206"/>
      <c r="G42" s="205">
        <v>4901</v>
      </c>
      <c r="H42" s="65">
        <v>4901</v>
      </c>
      <c r="I42" s="65"/>
      <c r="J42" s="208"/>
      <c r="K42" s="65"/>
      <c r="L42" s="207"/>
    </row>
    <row r="43" spans="1:12" ht="29.25" customHeight="1">
      <c r="A43" s="202">
        <v>30</v>
      </c>
      <c r="B43" s="209" t="s">
        <v>144</v>
      </c>
      <c r="C43" s="209" t="s">
        <v>322</v>
      </c>
      <c r="D43" s="209" t="s">
        <v>209</v>
      </c>
      <c r="E43" s="210" t="s">
        <v>385</v>
      </c>
      <c r="F43" s="206"/>
      <c r="G43" s="205">
        <v>9475</v>
      </c>
      <c r="H43" s="65">
        <v>9475</v>
      </c>
      <c r="I43" s="65"/>
      <c r="J43" s="208"/>
      <c r="K43" s="65"/>
      <c r="L43" s="207"/>
    </row>
    <row r="44" spans="1:12" ht="32.25" customHeight="1">
      <c r="A44" s="202">
        <v>31</v>
      </c>
      <c r="B44" s="209" t="s">
        <v>144</v>
      </c>
      <c r="C44" s="209" t="s">
        <v>322</v>
      </c>
      <c r="D44" s="209" t="s">
        <v>209</v>
      </c>
      <c r="E44" s="210" t="s">
        <v>386</v>
      </c>
      <c r="F44" s="206"/>
      <c r="G44" s="205">
        <v>7000</v>
      </c>
      <c r="H44" s="65">
        <v>7000</v>
      </c>
      <c r="I44" s="65"/>
      <c r="J44" s="208"/>
      <c r="K44" s="65"/>
      <c r="L44" s="207"/>
    </row>
    <row r="45" spans="1:12" ht="29.25" customHeight="1">
      <c r="A45" s="202">
        <v>32</v>
      </c>
      <c r="B45" s="209" t="s">
        <v>144</v>
      </c>
      <c r="C45" s="209" t="s">
        <v>322</v>
      </c>
      <c r="D45" s="209" t="s">
        <v>209</v>
      </c>
      <c r="E45" s="210" t="s">
        <v>387</v>
      </c>
      <c r="F45" s="206"/>
      <c r="G45" s="205">
        <v>7597</v>
      </c>
      <c r="H45" s="65">
        <v>7597</v>
      </c>
      <c r="I45" s="65"/>
      <c r="J45" s="208"/>
      <c r="K45" s="65"/>
      <c r="L45" s="207"/>
    </row>
    <row r="46" spans="1:12" ht="31.5" customHeight="1">
      <c r="A46" s="202">
        <v>33</v>
      </c>
      <c r="B46" s="209" t="s">
        <v>144</v>
      </c>
      <c r="C46" s="209" t="s">
        <v>322</v>
      </c>
      <c r="D46" s="209" t="s">
        <v>209</v>
      </c>
      <c r="E46" s="210" t="s">
        <v>388</v>
      </c>
      <c r="F46" s="206"/>
      <c r="G46" s="205">
        <v>3800</v>
      </c>
      <c r="H46" s="65">
        <v>3800</v>
      </c>
      <c r="I46" s="65"/>
      <c r="J46" s="208"/>
      <c r="K46" s="65"/>
      <c r="L46" s="207"/>
    </row>
    <row r="47" spans="1:12" ht="36" customHeight="1">
      <c r="A47" s="202">
        <v>34</v>
      </c>
      <c r="B47" s="209" t="s">
        <v>144</v>
      </c>
      <c r="C47" s="209" t="s">
        <v>322</v>
      </c>
      <c r="D47" s="209" t="s">
        <v>209</v>
      </c>
      <c r="E47" s="210" t="s">
        <v>389</v>
      </c>
      <c r="F47" s="206"/>
      <c r="G47" s="205">
        <v>8535</v>
      </c>
      <c r="H47" s="65">
        <v>8535</v>
      </c>
      <c r="I47" s="65"/>
      <c r="J47" s="208"/>
      <c r="K47" s="65"/>
      <c r="L47" s="207"/>
    </row>
    <row r="48" spans="1:12" ht="24.75" customHeight="1">
      <c r="A48" s="202">
        <v>35</v>
      </c>
      <c r="B48" s="209" t="s">
        <v>144</v>
      </c>
      <c r="C48" s="209" t="s">
        <v>322</v>
      </c>
      <c r="D48" s="209" t="s">
        <v>209</v>
      </c>
      <c r="E48" s="210" t="s">
        <v>390</v>
      </c>
      <c r="F48" s="206"/>
      <c r="G48" s="205">
        <v>19501</v>
      </c>
      <c r="H48" s="65">
        <v>19501</v>
      </c>
      <c r="I48" s="65"/>
      <c r="J48" s="208"/>
      <c r="K48" s="65"/>
      <c r="L48" s="207"/>
    </row>
    <row r="49" spans="1:12" ht="29.25" customHeight="1">
      <c r="A49" s="202">
        <v>36</v>
      </c>
      <c r="B49" s="209" t="s">
        <v>144</v>
      </c>
      <c r="C49" s="209" t="s">
        <v>322</v>
      </c>
      <c r="D49" s="209" t="s">
        <v>209</v>
      </c>
      <c r="E49" s="210" t="s">
        <v>391</v>
      </c>
      <c r="F49" s="206"/>
      <c r="G49" s="205">
        <v>5534</v>
      </c>
      <c r="H49" s="65">
        <v>5534</v>
      </c>
      <c r="I49" s="65"/>
      <c r="J49" s="208"/>
      <c r="K49" s="65"/>
      <c r="L49" s="207"/>
    </row>
    <row r="50" spans="1:12" ht="26.25" customHeight="1">
      <c r="A50" s="202">
        <v>37</v>
      </c>
      <c r="B50" s="209" t="s">
        <v>144</v>
      </c>
      <c r="C50" s="209" t="s">
        <v>322</v>
      </c>
      <c r="D50" s="209" t="s">
        <v>209</v>
      </c>
      <c r="E50" s="210" t="s">
        <v>392</v>
      </c>
      <c r="F50" s="206"/>
      <c r="G50" s="205">
        <v>7678</v>
      </c>
      <c r="H50" s="65">
        <v>7678</v>
      </c>
      <c r="I50" s="65"/>
      <c r="J50" s="208"/>
      <c r="K50" s="65"/>
      <c r="L50" s="207"/>
    </row>
    <row r="51" spans="1:12" ht="27" customHeight="1">
      <c r="A51" s="202">
        <v>38</v>
      </c>
      <c r="B51" s="209" t="s">
        <v>144</v>
      </c>
      <c r="C51" s="209" t="s">
        <v>322</v>
      </c>
      <c r="D51" s="209" t="s">
        <v>209</v>
      </c>
      <c r="E51" s="210" t="s">
        <v>393</v>
      </c>
      <c r="F51" s="206"/>
      <c r="G51" s="205">
        <v>6718</v>
      </c>
      <c r="H51" s="65">
        <v>6718</v>
      </c>
      <c r="I51" s="65"/>
      <c r="J51" s="208"/>
      <c r="K51" s="65"/>
      <c r="L51" s="207"/>
    </row>
    <row r="52" spans="1:12" ht="27" customHeight="1">
      <c r="A52" s="202">
        <v>39</v>
      </c>
      <c r="B52" s="209" t="s">
        <v>144</v>
      </c>
      <c r="C52" s="209" t="s">
        <v>322</v>
      </c>
      <c r="D52" s="209" t="s">
        <v>209</v>
      </c>
      <c r="E52" s="210" t="s">
        <v>394</v>
      </c>
      <c r="F52" s="206"/>
      <c r="G52" s="205">
        <v>6926</v>
      </c>
      <c r="H52" s="65">
        <v>6926</v>
      </c>
      <c r="I52" s="65"/>
      <c r="J52" s="208"/>
      <c r="K52" s="65"/>
      <c r="L52" s="207"/>
    </row>
    <row r="53" spans="1:12" ht="27.75" customHeight="1">
      <c r="A53" s="202">
        <v>40</v>
      </c>
      <c r="B53" s="209" t="s">
        <v>144</v>
      </c>
      <c r="C53" s="209" t="s">
        <v>322</v>
      </c>
      <c r="D53" s="209" t="s">
        <v>209</v>
      </c>
      <c r="E53" s="210" t="s">
        <v>395</v>
      </c>
      <c r="F53" s="206"/>
      <c r="G53" s="205">
        <v>9679</v>
      </c>
      <c r="H53" s="65">
        <v>9679</v>
      </c>
      <c r="I53" s="65"/>
      <c r="J53" s="208"/>
      <c r="K53" s="65"/>
      <c r="L53" s="207"/>
    </row>
    <row r="54" spans="1:12" ht="25.5">
      <c r="A54" s="202">
        <v>41</v>
      </c>
      <c r="B54" s="209" t="s">
        <v>144</v>
      </c>
      <c r="C54" s="209" t="s">
        <v>156</v>
      </c>
      <c r="D54" s="209" t="s">
        <v>179</v>
      </c>
      <c r="E54" s="210" t="s">
        <v>396</v>
      </c>
      <c r="F54" s="208"/>
      <c r="G54" s="205">
        <v>10000</v>
      </c>
      <c r="H54" s="65">
        <v>10000</v>
      </c>
      <c r="I54" s="65"/>
      <c r="J54" s="208"/>
      <c r="K54" s="65"/>
      <c r="L54" s="207"/>
    </row>
    <row r="55" spans="1:12" ht="18.75" customHeight="1">
      <c r="A55" s="202">
        <v>42</v>
      </c>
      <c r="B55" s="466" t="s">
        <v>154</v>
      </c>
      <c r="C55" s="209" t="s">
        <v>156</v>
      </c>
      <c r="D55" s="209" t="s">
        <v>179</v>
      </c>
      <c r="E55" s="210" t="s">
        <v>397</v>
      </c>
      <c r="F55" s="208">
        <v>300000</v>
      </c>
      <c r="G55" s="205">
        <v>25000</v>
      </c>
      <c r="H55" s="65">
        <v>25000</v>
      </c>
      <c r="I55" s="65"/>
      <c r="J55" s="480"/>
      <c r="K55" s="65"/>
      <c r="L55" s="207"/>
    </row>
    <row r="56" spans="1:12" ht="12.75">
      <c r="A56" s="465">
        <v>43</v>
      </c>
      <c r="B56" s="209" t="s">
        <v>328</v>
      </c>
      <c r="C56" s="466" t="s">
        <v>156</v>
      </c>
      <c r="D56" s="466" t="s">
        <v>179</v>
      </c>
      <c r="E56" s="467" t="s">
        <v>398</v>
      </c>
      <c r="F56" s="217">
        <v>300000</v>
      </c>
      <c r="G56" s="444">
        <v>25000</v>
      </c>
      <c r="H56" s="445">
        <v>25000</v>
      </c>
      <c r="I56" s="445"/>
      <c r="J56" s="481"/>
      <c r="K56" s="65"/>
      <c r="L56" s="468"/>
    </row>
    <row r="57" spans="1:12" ht="38.25">
      <c r="A57" s="471">
        <v>44</v>
      </c>
      <c r="B57" s="472" t="s">
        <v>154</v>
      </c>
      <c r="C57" s="472" t="s">
        <v>156</v>
      </c>
      <c r="D57" s="473" t="s">
        <v>399</v>
      </c>
      <c r="E57" s="473" t="s">
        <v>400</v>
      </c>
      <c r="F57" s="208"/>
      <c r="G57" s="65">
        <v>252614</v>
      </c>
      <c r="H57" s="65">
        <v>129665</v>
      </c>
      <c r="I57" s="65"/>
      <c r="J57" s="206"/>
      <c r="K57" s="65">
        <v>122949</v>
      </c>
      <c r="L57" s="207"/>
    </row>
    <row r="58" spans="1:12" ht="26.25" thickBot="1">
      <c r="A58" s="474">
        <v>45</v>
      </c>
      <c r="B58" s="475" t="s">
        <v>328</v>
      </c>
      <c r="C58" s="475" t="s">
        <v>156</v>
      </c>
      <c r="D58" s="475" t="s">
        <v>179</v>
      </c>
      <c r="E58" s="548" t="s">
        <v>644</v>
      </c>
      <c r="F58" s="476">
        <v>500000</v>
      </c>
      <c r="G58" s="477"/>
      <c r="H58" s="477"/>
      <c r="I58" s="477"/>
      <c r="J58" s="478"/>
      <c r="K58" s="477"/>
      <c r="L58" s="479"/>
    </row>
    <row r="59" spans="1:12" ht="12.75">
      <c r="A59" s="218" t="s">
        <v>402</v>
      </c>
      <c r="B59" s="218"/>
      <c r="C59" s="218"/>
      <c r="D59" s="218"/>
      <c r="E59" s="469"/>
      <c r="F59" s="470">
        <f>SUM(F16:F58)</f>
        <v>4248700</v>
      </c>
      <c r="G59" s="219">
        <f>SUM(G14:G57)</f>
        <v>2879973.4</v>
      </c>
      <c r="H59" s="219">
        <f>SUM(H14:H57)</f>
        <v>828958.4</v>
      </c>
      <c r="I59" s="219">
        <f>SUM(I14:I57)</f>
        <v>850000</v>
      </c>
      <c r="J59" s="219">
        <f>SUM(J14:J57)</f>
        <v>26150</v>
      </c>
      <c r="K59" s="219">
        <f>SUM(K14:K57)</f>
        <v>1174865</v>
      </c>
      <c r="L59" s="218" t="s">
        <v>401</v>
      </c>
    </row>
    <row r="60" spans="2:13" s="220" customFormat="1" ht="22.5" customHeight="1">
      <c r="B60" s="195"/>
      <c r="C60" s="195"/>
      <c r="D60" s="195"/>
      <c r="E60" s="67"/>
      <c r="F60" s="67"/>
      <c r="M60" s="221"/>
    </row>
    <row r="61" spans="1:13" ht="12.75">
      <c r="A61" s="195"/>
      <c r="I61" s="195"/>
      <c r="J61" s="195"/>
      <c r="K61" s="195"/>
      <c r="L61" s="195"/>
      <c r="M61" s="201"/>
    </row>
    <row r="62" ht="12.75">
      <c r="A62" s="67" t="s">
        <v>403</v>
      </c>
    </row>
    <row r="63" ht="12.75">
      <c r="A63" s="67" t="s">
        <v>404</v>
      </c>
    </row>
    <row r="64" ht="12.75">
      <c r="A64" s="67" t="s">
        <v>405</v>
      </c>
    </row>
    <row r="65" ht="12.75">
      <c r="A65" s="67" t="s">
        <v>406</v>
      </c>
    </row>
    <row r="67" ht="14.25">
      <c r="A67" s="222" t="s">
        <v>407</v>
      </c>
    </row>
  </sheetData>
  <sheetProtection/>
  <mergeCells count="15">
    <mergeCell ref="A1:L1"/>
    <mergeCell ref="A7:A11"/>
    <mergeCell ref="B7:B11"/>
    <mergeCell ref="C7:C11"/>
    <mergeCell ref="D7:D11"/>
    <mergeCell ref="E7:E11"/>
    <mergeCell ref="F7:F11"/>
    <mergeCell ref="G7:K7"/>
    <mergeCell ref="L7:L11"/>
    <mergeCell ref="G8:G11"/>
    <mergeCell ref="H8:K8"/>
    <mergeCell ref="H9:H11"/>
    <mergeCell ref="I9:I11"/>
    <mergeCell ref="J9:J11"/>
    <mergeCell ref="K9:K11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nr.................... 
z dnia .......................r.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6">
      <selection activeCell="H4" sqref="H4:P4"/>
    </sheetView>
  </sheetViews>
  <sheetFormatPr defaultColWidth="10.25390625" defaultRowHeight="12.75"/>
  <cols>
    <col min="1" max="1" width="3.625" style="223" customWidth="1"/>
    <col min="2" max="2" width="19.375" style="223" customWidth="1"/>
    <col min="3" max="3" width="9.625" style="223" customWidth="1"/>
    <col min="4" max="4" width="6.375" style="223" customWidth="1"/>
    <col min="5" max="5" width="12.00390625" style="223" customWidth="1"/>
    <col min="6" max="6" width="10.00390625" style="223" customWidth="1"/>
    <col min="7" max="7" width="10.875" style="223" customWidth="1"/>
    <col min="8" max="8" width="10.25390625" style="223" customWidth="1"/>
    <col min="9" max="9" width="8.75390625" style="223" customWidth="1"/>
    <col min="10" max="10" width="8.625" style="223" customWidth="1"/>
    <col min="11" max="11" width="7.75390625" style="223" customWidth="1"/>
    <col min="12" max="12" width="9.75390625" style="223" customWidth="1"/>
    <col min="13" max="13" width="11.75390625" style="223" customWidth="1"/>
    <col min="14" max="14" width="10.375" style="223" customWidth="1"/>
    <col min="15" max="15" width="11.25390625" style="223" customWidth="1"/>
    <col min="16" max="16" width="11.75390625" style="223" customWidth="1"/>
    <col min="17" max="16384" width="10.25390625" style="223" customWidth="1"/>
  </cols>
  <sheetData>
    <row r="1" spans="1:16" ht="29.25" customHeight="1">
      <c r="A1" s="579" t="s">
        <v>408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</row>
    <row r="2" ht="18.75" customHeight="1"/>
    <row r="3" spans="1:16" ht="12.75" customHeight="1">
      <c r="A3" s="580" t="s">
        <v>338</v>
      </c>
      <c r="B3" s="580" t="s">
        <v>409</v>
      </c>
      <c r="C3" s="587" t="s">
        <v>410</v>
      </c>
      <c r="D3" s="587" t="s">
        <v>411</v>
      </c>
      <c r="E3" s="587" t="s">
        <v>412</v>
      </c>
      <c r="F3" s="580" t="s">
        <v>164</v>
      </c>
      <c r="G3" s="580"/>
      <c r="H3" s="580" t="s">
        <v>343</v>
      </c>
      <c r="I3" s="580"/>
      <c r="J3" s="580"/>
      <c r="K3" s="580"/>
      <c r="L3" s="580"/>
      <c r="M3" s="580"/>
      <c r="N3" s="580"/>
      <c r="O3" s="580"/>
      <c r="P3" s="580"/>
    </row>
    <row r="4" spans="1:16" ht="12.75" customHeight="1">
      <c r="A4" s="580"/>
      <c r="B4" s="580"/>
      <c r="C4" s="587"/>
      <c r="D4" s="587"/>
      <c r="E4" s="587"/>
      <c r="F4" s="587" t="s">
        <v>413</v>
      </c>
      <c r="G4" s="587" t="s">
        <v>414</v>
      </c>
      <c r="H4" s="580" t="s">
        <v>591</v>
      </c>
      <c r="I4" s="580"/>
      <c r="J4" s="580"/>
      <c r="K4" s="580"/>
      <c r="L4" s="580"/>
      <c r="M4" s="580"/>
      <c r="N4" s="580"/>
      <c r="O4" s="580"/>
      <c r="P4" s="580"/>
    </row>
    <row r="5" spans="1:16" ht="12.75" customHeight="1">
      <c r="A5" s="580"/>
      <c r="B5" s="580"/>
      <c r="C5" s="587"/>
      <c r="D5" s="587"/>
      <c r="E5" s="587"/>
      <c r="F5" s="587"/>
      <c r="G5" s="587"/>
      <c r="H5" s="587" t="s">
        <v>415</v>
      </c>
      <c r="I5" s="580" t="s">
        <v>166</v>
      </c>
      <c r="J5" s="580"/>
      <c r="K5" s="580"/>
      <c r="L5" s="580"/>
      <c r="M5" s="580"/>
      <c r="N5" s="580"/>
      <c r="O5" s="580"/>
      <c r="P5" s="580"/>
    </row>
    <row r="6" spans="1:16" ht="14.25" customHeight="1">
      <c r="A6" s="580"/>
      <c r="B6" s="580"/>
      <c r="C6" s="587"/>
      <c r="D6" s="587"/>
      <c r="E6" s="587"/>
      <c r="F6" s="587"/>
      <c r="G6" s="587"/>
      <c r="H6" s="587"/>
      <c r="I6" s="580" t="s">
        <v>416</v>
      </c>
      <c r="J6" s="580"/>
      <c r="K6" s="580"/>
      <c r="L6" s="580"/>
      <c r="M6" s="580" t="s">
        <v>417</v>
      </c>
      <c r="N6" s="580"/>
      <c r="O6" s="580"/>
      <c r="P6" s="580"/>
    </row>
    <row r="7" spans="1:16" ht="12.75" customHeight="1">
      <c r="A7" s="580"/>
      <c r="B7" s="580"/>
      <c r="C7" s="587"/>
      <c r="D7" s="587"/>
      <c r="E7" s="587"/>
      <c r="F7" s="587"/>
      <c r="G7" s="587"/>
      <c r="H7" s="587"/>
      <c r="I7" s="587" t="s">
        <v>418</v>
      </c>
      <c r="J7" s="580" t="s">
        <v>419</v>
      </c>
      <c r="K7" s="580"/>
      <c r="L7" s="580"/>
      <c r="M7" s="587" t="s">
        <v>420</v>
      </c>
      <c r="N7" s="587" t="s">
        <v>419</v>
      </c>
      <c r="O7" s="587"/>
      <c r="P7" s="587"/>
    </row>
    <row r="8" spans="1:16" ht="48" customHeight="1">
      <c r="A8" s="580"/>
      <c r="B8" s="580"/>
      <c r="C8" s="587"/>
      <c r="D8" s="587"/>
      <c r="E8" s="587"/>
      <c r="F8" s="587"/>
      <c r="G8" s="587"/>
      <c r="H8" s="587"/>
      <c r="I8" s="587"/>
      <c r="J8" s="224" t="s">
        <v>421</v>
      </c>
      <c r="K8" s="224" t="s">
        <v>422</v>
      </c>
      <c r="L8" s="224" t="s">
        <v>423</v>
      </c>
      <c r="M8" s="587"/>
      <c r="N8" s="225" t="s">
        <v>421</v>
      </c>
      <c r="O8" s="224" t="s">
        <v>422</v>
      </c>
      <c r="P8" s="224" t="s">
        <v>424</v>
      </c>
    </row>
    <row r="9" spans="1:16" ht="7.5" customHeight="1">
      <c r="A9" s="226">
        <v>1</v>
      </c>
      <c r="B9" s="226">
        <v>2</v>
      </c>
      <c r="C9" s="226">
        <v>3</v>
      </c>
      <c r="D9" s="226">
        <v>4</v>
      </c>
      <c r="E9" s="226">
        <v>5</v>
      </c>
      <c r="F9" s="226">
        <v>6</v>
      </c>
      <c r="G9" s="226">
        <v>7</v>
      </c>
      <c r="H9" s="226">
        <v>8</v>
      </c>
      <c r="I9" s="226">
        <v>9</v>
      </c>
      <c r="J9" s="226">
        <v>10</v>
      </c>
      <c r="K9" s="226">
        <v>11</v>
      </c>
      <c r="L9" s="226">
        <v>12</v>
      </c>
      <c r="M9" s="226">
        <v>13</v>
      </c>
      <c r="N9" s="227">
        <v>14</v>
      </c>
      <c r="O9" s="226">
        <v>15</v>
      </c>
      <c r="P9" s="226">
        <v>16</v>
      </c>
    </row>
    <row r="10" spans="1:16" s="231" customFormat="1" ht="22.5">
      <c r="A10" s="228">
        <v>1</v>
      </c>
      <c r="B10" s="229" t="s">
        <v>425</v>
      </c>
      <c r="C10" s="588" t="s">
        <v>401</v>
      </c>
      <c r="D10" s="588"/>
      <c r="E10" s="230">
        <f>E15+E24+E33+E44</f>
        <v>3387516</v>
      </c>
      <c r="F10" s="230">
        <f aca="true" t="shared" si="0" ref="F10:P10">F15+F24+F33+F44</f>
        <v>1139939</v>
      </c>
      <c r="G10" s="230">
        <f t="shared" si="0"/>
        <v>2247577</v>
      </c>
      <c r="H10" s="230">
        <f t="shared" si="0"/>
        <v>2047516</v>
      </c>
      <c r="I10" s="230">
        <f t="shared" si="0"/>
        <v>872651</v>
      </c>
      <c r="J10" s="230">
        <f t="shared" si="0"/>
        <v>650000</v>
      </c>
      <c r="K10" s="230">
        <f t="shared" si="0"/>
        <v>0</v>
      </c>
      <c r="L10" s="230">
        <f t="shared" si="0"/>
        <v>222651</v>
      </c>
      <c r="M10" s="230">
        <f t="shared" si="0"/>
        <v>1174865</v>
      </c>
      <c r="N10" s="230">
        <f t="shared" si="0"/>
        <v>1051916</v>
      </c>
      <c r="O10" s="230">
        <f t="shared" si="0"/>
        <v>0</v>
      </c>
      <c r="P10" s="230">
        <f t="shared" si="0"/>
        <v>122949</v>
      </c>
    </row>
    <row r="11" spans="1:16" ht="30.75" customHeight="1">
      <c r="A11" s="589" t="s">
        <v>426</v>
      </c>
      <c r="B11" s="232" t="s">
        <v>427</v>
      </c>
      <c r="C11" s="590" t="s">
        <v>428</v>
      </c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</row>
    <row r="12" spans="1:16" ht="11.25">
      <c r="A12" s="589"/>
      <c r="B12" s="232" t="s">
        <v>429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233"/>
    </row>
    <row r="13" spans="1:16" ht="11.25">
      <c r="A13" s="589"/>
      <c r="B13" s="232" t="s">
        <v>430</v>
      </c>
      <c r="C13" s="578" t="s">
        <v>431</v>
      </c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233"/>
    </row>
    <row r="14" spans="1:16" ht="11.25">
      <c r="A14" s="589"/>
      <c r="B14" s="232" t="s">
        <v>432</v>
      </c>
      <c r="C14" s="578" t="s">
        <v>373</v>
      </c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233"/>
    </row>
    <row r="15" spans="1:16" ht="11.25">
      <c r="A15" s="589"/>
      <c r="B15" s="232" t="s">
        <v>433</v>
      </c>
      <c r="C15" s="232"/>
      <c r="D15" s="232">
        <v>90019</v>
      </c>
      <c r="E15" s="234">
        <v>400000</v>
      </c>
      <c r="F15" s="234">
        <v>100000</v>
      </c>
      <c r="G15" s="234">
        <v>300000</v>
      </c>
      <c r="H15" s="234">
        <v>10000</v>
      </c>
      <c r="I15" s="234">
        <v>10000</v>
      </c>
      <c r="J15" s="234">
        <v>0</v>
      </c>
      <c r="K15" s="234">
        <v>0</v>
      </c>
      <c r="L15" s="234">
        <v>10000</v>
      </c>
      <c r="M15" s="234">
        <v>0</v>
      </c>
      <c r="N15" s="234"/>
      <c r="O15" s="235">
        <v>0</v>
      </c>
      <c r="P15" s="235">
        <v>0</v>
      </c>
    </row>
    <row r="16" spans="1:16" ht="11.25">
      <c r="A16" s="589"/>
      <c r="B16" s="232" t="s">
        <v>434</v>
      </c>
      <c r="C16" s="591"/>
      <c r="D16" s="591"/>
      <c r="E16" s="234">
        <v>10000</v>
      </c>
      <c r="F16" s="234">
        <v>10000</v>
      </c>
      <c r="G16" s="234">
        <v>0</v>
      </c>
      <c r="H16" s="592"/>
      <c r="I16" s="592"/>
      <c r="J16" s="592"/>
      <c r="K16" s="592"/>
      <c r="L16" s="592"/>
      <c r="M16" s="592"/>
      <c r="N16" s="592"/>
      <c r="O16" s="591"/>
      <c r="P16" s="591"/>
    </row>
    <row r="17" spans="1:16" ht="11.25">
      <c r="A17" s="589"/>
      <c r="B17" s="232" t="s">
        <v>435</v>
      </c>
      <c r="C17" s="591"/>
      <c r="D17" s="591"/>
      <c r="E17" s="234">
        <v>210000</v>
      </c>
      <c r="F17" s="234">
        <v>90000</v>
      </c>
      <c r="G17" s="234">
        <v>120000</v>
      </c>
      <c r="H17" s="592"/>
      <c r="I17" s="592"/>
      <c r="J17" s="592"/>
      <c r="K17" s="592"/>
      <c r="L17" s="592"/>
      <c r="M17" s="592"/>
      <c r="N17" s="592"/>
      <c r="O17" s="591"/>
      <c r="P17" s="591"/>
    </row>
    <row r="18" spans="1:16" ht="11.25">
      <c r="A18" s="589"/>
      <c r="B18" s="232" t="s">
        <v>436</v>
      </c>
      <c r="C18" s="591"/>
      <c r="D18" s="591"/>
      <c r="E18" s="234">
        <f>F18+G18</f>
        <v>180000</v>
      </c>
      <c r="F18" s="234">
        <v>0</v>
      </c>
      <c r="G18" s="234">
        <v>180000</v>
      </c>
      <c r="H18" s="592"/>
      <c r="I18" s="592"/>
      <c r="J18" s="592"/>
      <c r="K18" s="592"/>
      <c r="L18" s="592"/>
      <c r="M18" s="592"/>
      <c r="N18" s="592"/>
      <c r="O18" s="591"/>
      <c r="P18" s="591"/>
    </row>
    <row r="19" spans="1:16" ht="11.25">
      <c r="A19" s="589"/>
      <c r="B19" s="232" t="s">
        <v>437</v>
      </c>
      <c r="C19" s="591"/>
      <c r="D19" s="591"/>
      <c r="E19" s="234"/>
      <c r="F19" s="234"/>
      <c r="G19" s="234"/>
      <c r="H19" s="592"/>
      <c r="I19" s="592"/>
      <c r="J19" s="592"/>
      <c r="K19" s="592"/>
      <c r="L19" s="592"/>
      <c r="M19" s="592"/>
      <c r="N19" s="592"/>
      <c r="O19" s="591"/>
      <c r="P19" s="591"/>
    </row>
    <row r="20" spans="1:16" ht="26.25" customHeight="1">
      <c r="A20" s="589" t="s">
        <v>438</v>
      </c>
      <c r="B20" s="232" t="s">
        <v>427</v>
      </c>
      <c r="C20" s="590" t="s">
        <v>428</v>
      </c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</row>
    <row r="21" spans="1:16" ht="11.25">
      <c r="A21" s="589"/>
      <c r="B21" s="232" t="s">
        <v>429</v>
      </c>
      <c r="C21" s="578"/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233"/>
    </row>
    <row r="22" spans="1:16" ht="11.25">
      <c r="A22" s="589"/>
      <c r="B22" s="232" t="s">
        <v>430</v>
      </c>
      <c r="C22" s="578" t="s">
        <v>431</v>
      </c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233"/>
    </row>
    <row r="23" spans="1:16" ht="11.25">
      <c r="A23" s="589"/>
      <c r="B23" s="232" t="s">
        <v>432</v>
      </c>
      <c r="C23" s="578" t="s">
        <v>439</v>
      </c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233"/>
    </row>
    <row r="24" spans="1:16" ht="11.25">
      <c r="A24" s="589"/>
      <c r="B24" s="232" t="s">
        <v>433</v>
      </c>
      <c r="C24" s="232"/>
      <c r="D24" s="237">
        <v>90001</v>
      </c>
      <c r="E24" s="234">
        <v>1734902</v>
      </c>
      <c r="F24" s="234">
        <v>682986</v>
      </c>
      <c r="G24" s="234">
        <v>1051916</v>
      </c>
      <c r="H24" s="234">
        <v>1734902</v>
      </c>
      <c r="I24" s="234">
        <v>682986</v>
      </c>
      <c r="J24" s="234">
        <v>650000</v>
      </c>
      <c r="K24" s="234">
        <v>0</v>
      </c>
      <c r="L24" s="234">
        <v>32986</v>
      </c>
      <c r="M24" s="234">
        <v>1051916</v>
      </c>
      <c r="N24" s="234">
        <v>1051916</v>
      </c>
      <c r="O24" s="234">
        <v>0</v>
      </c>
      <c r="P24" s="234"/>
    </row>
    <row r="25" spans="1:16" ht="11.25">
      <c r="A25" s="589"/>
      <c r="B25" s="232" t="s">
        <v>434</v>
      </c>
      <c r="C25" s="591"/>
      <c r="D25" s="593">
        <v>90019</v>
      </c>
      <c r="E25" s="234">
        <v>1734902</v>
      </c>
      <c r="F25" s="234">
        <v>682986</v>
      </c>
      <c r="G25" s="234">
        <v>1051916</v>
      </c>
      <c r="H25" s="591"/>
      <c r="I25" s="591"/>
      <c r="J25" s="591"/>
      <c r="K25" s="591"/>
      <c r="L25" s="591"/>
      <c r="M25" s="591"/>
      <c r="N25" s="591"/>
      <c r="O25" s="591"/>
      <c r="P25" s="591"/>
    </row>
    <row r="26" spans="1:16" ht="11.25">
      <c r="A26" s="589"/>
      <c r="B26" s="232"/>
      <c r="C26" s="591"/>
      <c r="D26" s="593"/>
      <c r="E26" s="234"/>
      <c r="F26" s="234"/>
      <c r="G26" s="234"/>
      <c r="H26" s="591"/>
      <c r="I26" s="591"/>
      <c r="J26" s="591"/>
      <c r="K26" s="591"/>
      <c r="L26" s="591"/>
      <c r="M26" s="591"/>
      <c r="N26" s="591"/>
      <c r="O26" s="591"/>
      <c r="P26" s="591"/>
    </row>
    <row r="27" spans="1:16" ht="11.25">
      <c r="A27" s="589"/>
      <c r="B27" s="232"/>
      <c r="C27" s="591"/>
      <c r="D27" s="593"/>
      <c r="E27" s="234"/>
      <c r="F27" s="234"/>
      <c r="G27" s="234"/>
      <c r="H27" s="591"/>
      <c r="I27" s="591"/>
      <c r="J27" s="591"/>
      <c r="K27" s="591"/>
      <c r="L27" s="591"/>
      <c r="M27" s="591"/>
      <c r="N27" s="591"/>
      <c r="O27" s="591"/>
      <c r="P27" s="591"/>
    </row>
    <row r="28" spans="1:16" ht="11.25">
      <c r="A28" s="589"/>
      <c r="B28" s="232"/>
      <c r="C28" s="591"/>
      <c r="D28" s="593"/>
      <c r="E28" s="234"/>
      <c r="F28" s="234"/>
      <c r="G28" s="234"/>
      <c r="H28" s="591"/>
      <c r="I28" s="591"/>
      <c r="J28" s="591"/>
      <c r="K28" s="591"/>
      <c r="L28" s="591"/>
      <c r="M28" s="591"/>
      <c r="N28" s="591"/>
      <c r="O28" s="591"/>
      <c r="P28" s="591"/>
    </row>
    <row r="29" spans="1:16" s="231" customFormat="1" ht="24.75" customHeight="1">
      <c r="A29" s="594" t="s">
        <v>440</v>
      </c>
      <c r="B29" s="232" t="s">
        <v>427</v>
      </c>
      <c r="C29" s="590" t="s">
        <v>428</v>
      </c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</row>
    <row r="30" spans="1:16" s="231" customFormat="1" ht="11.25">
      <c r="A30" s="594"/>
      <c r="B30" s="232" t="s">
        <v>429</v>
      </c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233"/>
    </row>
    <row r="31" spans="1:16" s="231" customFormat="1" ht="11.25">
      <c r="A31" s="594"/>
      <c r="B31" s="232" t="s">
        <v>430</v>
      </c>
      <c r="C31" s="578" t="s">
        <v>431</v>
      </c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233"/>
    </row>
    <row r="32" spans="1:16" s="231" customFormat="1" ht="11.25">
      <c r="A32" s="594"/>
      <c r="B32" s="232" t="s">
        <v>432</v>
      </c>
      <c r="C32" s="578" t="s">
        <v>441</v>
      </c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233"/>
    </row>
    <row r="33" spans="1:16" s="231" customFormat="1" ht="11.25">
      <c r="A33" s="594"/>
      <c r="B33" s="232" t="s">
        <v>433</v>
      </c>
      <c r="C33" s="232"/>
      <c r="D33" s="232">
        <v>90001</v>
      </c>
      <c r="E33" s="234">
        <v>1000000</v>
      </c>
      <c r="F33" s="234">
        <v>250000</v>
      </c>
      <c r="G33" s="234">
        <v>750000</v>
      </c>
      <c r="H33" s="234">
        <v>50000</v>
      </c>
      <c r="I33" s="234">
        <v>50000</v>
      </c>
      <c r="J33" s="234">
        <v>0</v>
      </c>
      <c r="K33" s="234">
        <v>0</v>
      </c>
      <c r="L33" s="234">
        <v>50000</v>
      </c>
      <c r="M33" s="234">
        <v>0</v>
      </c>
      <c r="N33" s="234">
        <v>0</v>
      </c>
      <c r="O33" s="234">
        <v>0</v>
      </c>
      <c r="P33" s="234">
        <v>0</v>
      </c>
    </row>
    <row r="34" spans="1:16" s="231" customFormat="1" ht="11.25">
      <c r="A34" s="594"/>
      <c r="B34" s="232" t="s">
        <v>434</v>
      </c>
      <c r="C34" s="591"/>
      <c r="D34" s="591"/>
      <c r="E34" s="234">
        <v>50000</v>
      </c>
      <c r="F34" s="234">
        <v>50000</v>
      </c>
      <c r="G34" s="234">
        <v>0</v>
      </c>
      <c r="H34" s="591"/>
      <c r="I34" s="591"/>
      <c r="J34" s="591"/>
      <c r="K34" s="591"/>
      <c r="L34" s="591"/>
      <c r="M34" s="591"/>
      <c r="N34" s="591"/>
      <c r="O34" s="591"/>
      <c r="P34" s="591"/>
    </row>
    <row r="35" spans="1:16" ht="11.25" customHeight="1">
      <c r="A35" s="594"/>
      <c r="B35" s="232" t="s">
        <v>435</v>
      </c>
      <c r="C35" s="591"/>
      <c r="D35" s="591"/>
      <c r="E35" s="234">
        <v>200000</v>
      </c>
      <c r="F35" s="234">
        <v>200000</v>
      </c>
      <c r="G35" s="234">
        <v>0</v>
      </c>
      <c r="H35" s="591"/>
      <c r="I35" s="591"/>
      <c r="J35" s="591"/>
      <c r="K35" s="591"/>
      <c r="L35" s="591"/>
      <c r="M35" s="591"/>
      <c r="N35" s="591"/>
      <c r="O35" s="591"/>
      <c r="P35" s="591"/>
    </row>
    <row r="36" spans="1:16" ht="11.25">
      <c r="A36" s="594"/>
      <c r="B36" s="232" t="s">
        <v>436</v>
      </c>
      <c r="C36" s="591"/>
      <c r="D36" s="591"/>
      <c r="E36" s="234">
        <v>750000</v>
      </c>
      <c r="F36" s="234">
        <v>0</v>
      </c>
      <c r="G36" s="234">
        <v>750000</v>
      </c>
      <c r="H36" s="591"/>
      <c r="I36" s="591"/>
      <c r="J36" s="591"/>
      <c r="K36" s="591"/>
      <c r="L36" s="591"/>
      <c r="M36" s="591"/>
      <c r="N36" s="591"/>
      <c r="O36" s="591"/>
      <c r="P36" s="591"/>
    </row>
    <row r="37" spans="1:16" ht="11.25">
      <c r="A37" s="594"/>
      <c r="B37" s="232" t="s">
        <v>437</v>
      </c>
      <c r="C37" s="591"/>
      <c r="D37" s="591"/>
      <c r="E37" s="234"/>
      <c r="F37" s="234"/>
      <c r="G37" s="234"/>
      <c r="H37" s="591"/>
      <c r="I37" s="591"/>
      <c r="J37" s="591"/>
      <c r="K37" s="591"/>
      <c r="L37" s="591"/>
      <c r="M37" s="591"/>
      <c r="N37" s="591"/>
      <c r="O37" s="591"/>
      <c r="P37" s="591"/>
    </row>
    <row r="38" spans="1:16" ht="11.25">
      <c r="A38" s="238"/>
      <c r="B38" s="232"/>
      <c r="C38" s="236"/>
      <c r="D38" s="236"/>
      <c r="E38" s="234"/>
      <c r="F38" s="234"/>
      <c r="G38" s="234"/>
      <c r="H38" s="236"/>
      <c r="I38" s="236"/>
      <c r="J38" s="236"/>
      <c r="K38" s="236"/>
      <c r="L38" s="236"/>
      <c r="M38" s="236"/>
      <c r="N38" s="236"/>
      <c r="O38" s="236"/>
      <c r="P38" s="236"/>
    </row>
    <row r="39" spans="1:16" ht="11.25">
      <c r="A39" s="239"/>
      <c r="B39" s="232"/>
      <c r="C39" s="236"/>
      <c r="D39" s="236"/>
      <c r="E39" s="240"/>
      <c r="F39" s="240"/>
      <c r="G39" s="240"/>
      <c r="H39" s="241"/>
      <c r="I39" s="241"/>
      <c r="J39" s="241"/>
      <c r="K39" s="241"/>
      <c r="L39" s="241"/>
      <c r="M39" s="241"/>
      <c r="N39" s="241"/>
      <c r="O39" s="241"/>
      <c r="P39" s="241"/>
    </row>
    <row r="40" spans="1:16" ht="11.25" customHeight="1">
      <c r="A40" s="242"/>
      <c r="B40" s="232" t="s">
        <v>427</v>
      </c>
      <c r="C40" s="590" t="s">
        <v>428</v>
      </c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</row>
    <row r="41" spans="1:16" ht="11.25">
      <c r="A41" s="242"/>
      <c r="B41" s="232" t="s">
        <v>429</v>
      </c>
      <c r="C41" s="578" t="s">
        <v>442</v>
      </c>
      <c r="D41" s="578"/>
      <c r="E41" s="578"/>
      <c r="F41" s="578"/>
      <c r="G41" s="578"/>
      <c r="H41" s="578"/>
      <c r="I41" s="578"/>
      <c r="J41" s="578"/>
      <c r="K41" s="578"/>
      <c r="L41" s="578"/>
      <c r="M41" s="578"/>
      <c r="N41" s="578"/>
      <c r="O41" s="578"/>
      <c r="P41" s="233"/>
    </row>
    <row r="42" spans="1:16" ht="11.25">
      <c r="A42" s="242"/>
      <c r="B42" s="232" t="s">
        <v>430</v>
      </c>
      <c r="C42" s="578" t="s">
        <v>443</v>
      </c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233"/>
    </row>
    <row r="43" spans="1:16" ht="11.25">
      <c r="A43" s="242" t="s">
        <v>444</v>
      </c>
      <c r="B43" s="232" t="s">
        <v>432</v>
      </c>
      <c r="C43" s="578" t="s">
        <v>400</v>
      </c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233"/>
    </row>
    <row r="44" spans="1:16" ht="11.25">
      <c r="A44" s="242"/>
      <c r="B44" s="232" t="s">
        <v>433</v>
      </c>
      <c r="C44" s="232"/>
      <c r="D44" s="232">
        <v>92109</v>
      </c>
      <c r="E44" s="234">
        <v>252614</v>
      </c>
      <c r="F44" s="234">
        <v>106953</v>
      </c>
      <c r="G44" s="234">
        <v>145661</v>
      </c>
      <c r="H44" s="234">
        <v>252614</v>
      </c>
      <c r="I44" s="234">
        <v>129665</v>
      </c>
      <c r="J44" s="234">
        <v>0</v>
      </c>
      <c r="K44" s="234">
        <v>0</v>
      </c>
      <c r="L44" s="234">
        <v>129665</v>
      </c>
      <c r="M44" s="234">
        <v>122949</v>
      </c>
      <c r="N44" s="234">
        <v>0</v>
      </c>
      <c r="O44" s="234">
        <v>0</v>
      </c>
      <c r="P44" s="234">
        <v>122949</v>
      </c>
    </row>
    <row r="45" spans="1:16" ht="11.25">
      <c r="A45" s="242"/>
      <c r="B45" s="232" t="s">
        <v>434</v>
      </c>
      <c r="C45" s="595"/>
      <c r="D45" s="595"/>
      <c r="E45" s="234">
        <v>252614</v>
      </c>
      <c r="F45" s="234">
        <v>106953</v>
      </c>
      <c r="G45" s="234">
        <v>145661</v>
      </c>
      <c r="H45" s="595"/>
      <c r="I45" s="595"/>
      <c r="J45" s="595"/>
      <c r="K45" s="595"/>
      <c r="L45" s="595"/>
      <c r="M45" s="595"/>
      <c r="N45" s="595"/>
      <c r="O45" s="595"/>
      <c r="P45" s="595"/>
    </row>
    <row r="46" spans="1:16" ht="11.25">
      <c r="A46" s="242"/>
      <c r="B46" s="232"/>
      <c r="C46" s="595"/>
      <c r="D46" s="595"/>
      <c r="E46" s="234">
        <v>0</v>
      </c>
      <c r="F46" s="234">
        <v>0</v>
      </c>
      <c r="G46" s="234">
        <v>0</v>
      </c>
      <c r="H46" s="595"/>
      <c r="I46" s="595"/>
      <c r="J46" s="595"/>
      <c r="K46" s="595"/>
      <c r="L46" s="595"/>
      <c r="M46" s="595"/>
      <c r="N46" s="595"/>
      <c r="O46" s="595"/>
      <c r="P46" s="595"/>
    </row>
    <row r="47" spans="1:16" ht="11.25">
      <c r="A47" s="242"/>
      <c r="B47" s="232"/>
      <c r="C47" s="595"/>
      <c r="D47" s="595"/>
      <c r="E47" s="234">
        <v>0</v>
      </c>
      <c r="F47" s="234">
        <v>0</v>
      </c>
      <c r="G47" s="234">
        <v>0</v>
      </c>
      <c r="H47" s="595"/>
      <c r="I47" s="595"/>
      <c r="J47" s="595"/>
      <c r="K47" s="595"/>
      <c r="L47" s="595"/>
      <c r="M47" s="595"/>
      <c r="N47" s="595"/>
      <c r="O47" s="595"/>
      <c r="P47" s="595"/>
    </row>
    <row r="48" spans="1:16" ht="11.25">
      <c r="A48" s="242"/>
      <c r="B48" s="232"/>
      <c r="C48" s="595"/>
      <c r="D48" s="595"/>
      <c r="E48" s="243"/>
      <c r="F48" s="243"/>
      <c r="G48" s="243"/>
      <c r="H48" s="595"/>
      <c r="I48" s="595"/>
      <c r="J48" s="595"/>
      <c r="K48" s="595"/>
      <c r="L48" s="595"/>
      <c r="M48" s="595"/>
      <c r="N48" s="595"/>
      <c r="O48" s="595"/>
      <c r="P48" s="595"/>
    </row>
    <row r="49" spans="1:16" ht="11.25">
      <c r="A49" s="242"/>
      <c r="B49" s="244"/>
      <c r="C49" s="245"/>
      <c r="D49" s="246"/>
      <c r="E49" s="240"/>
      <c r="F49" s="240"/>
      <c r="G49" s="240"/>
      <c r="H49" s="241"/>
      <c r="I49" s="241"/>
      <c r="J49" s="241"/>
      <c r="K49" s="241"/>
      <c r="L49" s="241"/>
      <c r="M49" s="241"/>
      <c r="N49" s="241"/>
      <c r="O49" s="241"/>
      <c r="P49" s="241"/>
    </row>
    <row r="50" spans="1:16" ht="11.25">
      <c r="A50" s="242"/>
      <c r="B50" s="244"/>
      <c r="C50" s="245"/>
      <c r="D50" s="246"/>
      <c r="E50" s="240"/>
      <c r="F50" s="240"/>
      <c r="G50" s="240"/>
      <c r="H50" s="241"/>
      <c r="I50" s="241"/>
      <c r="J50" s="241"/>
      <c r="K50" s="241"/>
      <c r="L50" s="241"/>
      <c r="M50" s="241"/>
      <c r="N50" s="241"/>
      <c r="O50" s="241"/>
      <c r="P50" s="241"/>
    </row>
    <row r="51" spans="1:16" ht="11.25">
      <c r="A51" s="247">
        <v>2</v>
      </c>
      <c r="B51" s="248" t="s">
        <v>445</v>
      </c>
      <c r="C51" s="597" t="s">
        <v>401</v>
      </c>
      <c r="D51" s="598"/>
      <c r="E51" s="249">
        <f>SUM(E56+E66)</f>
        <v>601244.4199999999</v>
      </c>
      <c r="F51" s="249">
        <f>SUM(F56+F66)</f>
        <v>90186.67000000001</v>
      </c>
      <c r="G51" s="249">
        <f aca="true" t="shared" si="1" ref="G51:P51">SUM(G56+G66)</f>
        <v>511057.75</v>
      </c>
      <c r="H51" s="249">
        <f t="shared" si="1"/>
        <v>354247.12</v>
      </c>
      <c r="I51" s="249">
        <f t="shared" si="1"/>
        <v>53137.07</v>
      </c>
      <c r="J51" s="249">
        <f t="shared" si="1"/>
        <v>0</v>
      </c>
      <c r="K51" s="249">
        <f t="shared" si="1"/>
        <v>0</v>
      </c>
      <c r="L51" s="249">
        <f t="shared" si="1"/>
        <v>53137.07</v>
      </c>
      <c r="M51" s="249">
        <f t="shared" si="1"/>
        <v>301110.05</v>
      </c>
      <c r="N51" s="249">
        <f t="shared" si="1"/>
        <v>0</v>
      </c>
      <c r="O51" s="249">
        <f t="shared" si="1"/>
        <v>0</v>
      </c>
      <c r="P51" s="249">
        <f t="shared" si="1"/>
        <v>301110.05</v>
      </c>
    </row>
    <row r="52" spans="1:16" ht="11.25">
      <c r="A52" s="494"/>
      <c r="B52" s="232" t="s">
        <v>427</v>
      </c>
      <c r="C52" s="590" t="s">
        <v>598</v>
      </c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</row>
    <row r="53" spans="1:16" ht="11.25">
      <c r="A53" s="494"/>
      <c r="B53" s="232" t="s">
        <v>429</v>
      </c>
      <c r="C53" s="578" t="s">
        <v>599</v>
      </c>
      <c r="D53" s="578"/>
      <c r="E53" s="578"/>
      <c r="F53" s="578"/>
      <c r="G53" s="578"/>
      <c r="H53" s="578"/>
      <c r="I53" s="578"/>
      <c r="J53" s="578"/>
      <c r="K53" s="578"/>
      <c r="L53" s="578"/>
      <c r="M53" s="578"/>
      <c r="N53" s="578"/>
      <c r="O53" s="578"/>
      <c r="P53" s="495"/>
    </row>
    <row r="54" spans="1:16" ht="11.25">
      <c r="A54" s="494"/>
      <c r="B54" s="232" t="s">
        <v>430</v>
      </c>
      <c r="C54" s="578" t="s">
        <v>604</v>
      </c>
      <c r="D54" s="578"/>
      <c r="E54" s="578"/>
      <c r="F54" s="578"/>
      <c r="G54" s="578"/>
      <c r="H54" s="578"/>
      <c r="I54" s="578"/>
      <c r="J54" s="578"/>
      <c r="K54" s="578"/>
      <c r="L54" s="578"/>
      <c r="M54" s="578"/>
      <c r="N54" s="578"/>
      <c r="O54" s="578"/>
      <c r="P54" s="495"/>
    </row>
    <row r="55" spans="1:16" ht="11.25">
      <c r="A55" s="494"/>
      <c r="B55" s="232" t="s">
        <v>432</v>
      </c>
      <c r="C55" s="578" t="s">
        <v>605</v>
      </c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495"/>
    </row>
    <row r="56" spans="1:16" ht="11.25">
      <c r="A56" s="494"/>
      <c r="B56" s="232" t="s">
        <v>433</v>
      </c>
      <c r="C56" s="232"/>
      <c r="D56" s="232">
        <v>85395</v>
      </c>
      <c r="E56" s="234">
        <v>478547.3</v>
      </c>
      <c r="F56" s="234">
        <v>71782.1</v>
      </c>
      <c r="G56" s="234">
        <v>406765.2</v>
      </c>
      <c r="H56" s="234">
        <v>231550</v>
      </c>
      <c r="I56" s="234">
        <v>34732.5</v>
      </c>
      <c r="J56" s="234"/>
      <c r="K56" s="234"/>
      <c r="L56" s="234">
        <v>34732.5</v>
      </c>
      <c r="M56" s="234">
        <v>196817.5</v>
      </c>
      <c r="N56" s="234"/>
      <c r="O56" s="234"/>
      <c r="P56" s="234">
        <v>196817.5</v>
      </c>
    </row>
    <row r="57" spans="1:16" ht="11.25">
      <c r="A57" s="494"/>
      <c r="B57" s="232" t="s">
        <v>591</v>
      </c>
      <c r="C57" s="232"/>
      <c r="D57" s="232"/>
      <c r="E57" s="234">
        <v>231550</v>
      </c>
      <c r="F57" s="234">
        <v>34732.5</v>
      </c>
      <c r="G57" s="234">
        <v>196817.5</v>
      </c>
      <c r="H57" s="234"/>
      <c r="I57" s="234"/>
      <c r="J57" s="234"/>
      <c r="K57" s="234"/>
      <c r="L57" s="234"/>
      <c r="M57" s="234"/>
      <c r="N57" s="234"/>
      <c r="O57" s="234"/>
      <c r="P57" s="234"/>
    </row>
    <row r="58" spans="1:16" ht="11.25">
      <c r="A58" s="494"/>
      <c r="B58" s="232" t="s">
        <v>435</v>
      </c>
      <c r="C58" s="492"/>
      <c r="D58" s="493"/>
      <c r="E58" s="495"/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</row>
    <row r="59" spans="1:16" ht="11.25">
      <c r="A59" s="494"/>
      <c r="B59" s="232" t="s">
        <v>603</v>
      </c>
      <c r="C59" s="492"/>
      <c r="D59" s="493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</row>
    <row r="60" spans="1:16" ht="11.25">
      <c r="A60" s="494"/>
      <c r="C60" s="492"/>
      <c r="D60" s="493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5"/>
      <c r="P60" s="495"/>
    </row>
    <row r="61" spans="1:16" ht="11.25">
      <c r="A61" s="494"/>
      <c r="B61" s="496"/>
      <c r="C61" s="492"/>
      <c r="D61" s="493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</row>
    <row r="62" spans="1:16" ht="11.25">
      <c r="A62" s="494"/>
      <c r="B62" s="232" t="s">
        <v>427</v>
      </c>
      <c r="C62" s="590" t="s">
        <v>598</v>
      </c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</row>
    <row r="63" spans="1:16" ht="11.25">
      <c r="A63" s="494"/>
      <c r="B63" s="232" t="s">
        <v>429</v>
      </c>
      <c r="C63" s="578" t="s">
        <v>599</v>
      </c>
      <c r="D63" s="578"/>
      <c r="E63" s="578"/>
      <c r="F63" s="578"/>
      <c r="G63" s="578"/>
      <c r="H63" s="578"/>
      <c r="I63" s="578"/>
      <c r="J63" s="578"/>
      <c r="K63" s="578"/>
      <c r="L63" s="578"/>
      <c r="M63" s="578"/>
      <c r="N63" s="578"/>
      <c r="O63" s="578"/>
      <c r="P63" s="495"/>
    </row>
    <row r="64" spans="1:16" ht="11.25">
      <c r="A64" s="494"/>
      <c r="B64" s="232" t="s">
        <v>430</v>
      </c>
      <c r="C64" s="578" t="s">
        <v>600</v>
      </c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495"/>
    </row>
    <row r="65" spans="1:16" ht="11.25">
      <c r="A65" s="494"/>
      <c r="B65" s="232" t="s">
        <v>432</v>
      </c>
      <c r="C65" s="578" t="s">
        <v>601</v>
      </c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495"/>
    </row>
    <row r="66" spans="1:16" ht="11.25">
      <c r="A66" s="494"/>
      <c r="B66" s="232" t="s">
        <v>433</v>
      </c>
      <c r="C66" s="232"/>
      <c r="D66" s="232">
        <v>85214</v>
      </c>
      <c r="E66" s="234">
        <v>122697.12</v>
      </c>
      <c r="F66" s="234">
        <v>18404.57</v>
      </c>
      <c r="G66" s="234">
        <v>104292.55</v>
      </c>
      <c r="H66" s="234">
        <v>122697.12</v>
      </c>
      <c r="I66" s="234">
        <v>18404.57</v>
      </c>
      <c r="J66" s="234"/>
      <c r="K66" s="234"/>
      <c r="L66" s="234">
        <v>18404.57</v>
      </c>
      <c r="M66" s="234">
        <v>104292.55</v>
      </c>
      <c r="N66" s="234"/>
      <c r="O66" s="234"/>
      <c r="P66" s="234">
        <v>104292.55</v>
      </c>
    </row>
    <row r="67" spans="1:16" ht="11.25">
      <c r="A67" s="494"/>
      <c r="B67" s="232" t="s">
        <v>602</v>
      </c>
      <c r="C67" s="232"/>
      <c r="D67" s="232">
        <v>85395</v>
      </c>
      <c r="E67" s="234">
        <v>122697.12</v>
      </c>
      <c r="F67" s="234">
        <v>18404.57</v>
      </c>
      <c r="G67" s="234">
        <v>104292.55</v>
      </c>
      <c r="H67" s="234">
        <v>122697.12</v>
      </c>
      <c r="I67" s="234"/>
      <c r="J67" s="234"/>
      <c r="K67" s="234"/>
      <c r="L67" s="234"/>
      <c r="M67" s="234"/>
      <c r="N67" s="234"/>
      <c r="O67" s="234"/>
      <c r="P67" s="234"/>
    </row>
    <row r="68" spans="1:16" ht="11.25">
      <c r="A68" s="494"/>
      <c r="B68" s="232" t="s">
        <v>591</v>
      </c>
      <c r="C68" s="492"/>
      <c r="D68" s="493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</row>
    <row r="69" spans="1:16" ht="11.25">
      <c r="A69" s="494"/>
      <c r="B69" s="232" t="s">
        <v>435</v>
      </c>
      <c r="C69" s="492"/>
      <c r="D69" s="493"/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  <c r="P69" s="495"/>
    </row>
    <row r="70" spans="1:16" ht="11.25">
      <c r="A70" s="494"/>
      <c r="B70" s="232" t="s">
        <v>603</v>
      </c>
      <c r="C70" s="492"/>
      <c r="D70" s="493"/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  <c r="P70" s="495"/>
    </row>
    <row r="71" spans="1:16" ht="11.25">
      <c r="A71" s="494"/>
      <c r="B71" s="232"/>
      <c r="C71" s="492"/>
      <c r="D71" s="493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5"/>
      <c r="P71" s="495"/>
    </row>
    <row r="72" spans="1:16" s="231" customFormat="1" ht="31.5" customHeight="1">
      <c r="A72" s="597" t="s">
        <v>446</v>
      </c>
      <c r="B72" s="598"/>
      <c r="C72" s="597" t="s">
        <v>401</v>
      </c>
      <c r="D72" s="598"/>
      <c r="E72" s="230">
        <f>SUM(E10)</f>
        <v>3387516</v>
      </c>
      <c r="F72" s="230">
        <f aca="true" t="shared" si="2" ref="F72:O72">SUM(F51,F10)</f>
        <v>1230125.67</v>
      </c>
      <c r="G72" s="230">
        <f t="shared" si="2"/>
        <v>2758634.75</v>
      </c>
      <c r="H72" s="230">
        <f t="shared" si="2"/>
        <v>2401763.12</v>
      </c>
      <c r="I72" s="230">
        <f t="shared" si="2"/>
        <v>925788.07</v>
      </c>
      <c r="J72" s="230">
        <f t="shared" si="2"/>
        <v>650000</v>
      </c>
      <c r="K72" s="230">
        <f t="shared" si="2"/>
        <v>0</v>
      </c>
      <c r="L72" s="230">
        <f t="shared" si="2"/>
        <v>275788.07</v>
      </c>
      <c r="M72" s="230">
        <f t="shared" si="2"/>
        <v>1475975.05</v>
      </c>
      <c r="N72" s="230">
        <f t="shared" si="2"/>
        <v>1051916</v>
      </c>
      <c r="O72" s="230">
        <f t="shared" si="2"/>
        <v>0</v>
      </c>
      <c r="P72" s="230">
        <f>SUM(P51,P10)</f>
        <v>424059.05</v>
      </c>
    </row>
    <row r="73" spans="1:16" s="231" customFormat="1" ht="15" customHeight="1">
      <c r="A73" s="250"/>
      <c r="B73" s="250"/>
      <c r="C73" s="250"/>
      <c r="D73" s="250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</row>
    <row r="74" spans="1:16" s="231" customFormat="1" ht="15" customHeight="1">
      <c r="A74" s="250"/>
      <c r="B74" s="250"/>
      <c r="C74" s="250"/>
      <c r="D74" s="250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</row>
    <row r="75" spans="1:16" s="231" customFormat="1" ht="15" customHeight="1">
      <c r="A75" s="250"/>
      <c r="B75" s="250"/>
      <c r="C75" s="250"/>
      <c r="D75" s="250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</row>
    <row r="76" spans="1:10" ht="11.25">
      <c r="A76" s="596" t="s">
        <v>447</v>
      </c>
      <c r="B76" s="596"/>
      <c r="C76" s="596"/>
      <c r="D76" s="596"/>
      <c r="E76" s="596"/>
      <c r="F76" s="596"/>
      <c r="G76" s="596"/>
      <c r="H76" s="596"/>
      <c r="I76" s="596"/>
      <c r="J76" s="596"/>
    </row>
    <row r="77" ht="11.25">
      <c r="A77" s="223" t="s">
        <v>448</v>
      </c>
    </row>
    <row r="78" ht="11.25">
      <c r="A78" s="223" t="s">
        <v>449</v>
      </c>
    </row>
  </sheetData>
  <sheetProtection/>
  <mergeCells count="95">
    <mergeCell ref="A76:J76"/>
    <mergeCell ref="A72:B72"/>
    <mergeCell ref="C72:D72"/>
    <mergeCell ref="C51:D51"/>
    <mergeCell ref="C62:P62"/>
    <mergeCell ref="C63:O63"/>
    <mergeCell ref="C64:O64"/>
    <mergeCell ref="C65:O65"/>
    <mergeCell ref="C52:P52"/>
    <mergeCell ref="C53:O53"/>
    <mergeCell ref="M45:M48"/>
    <mergeCell ref="N45:N48"/>
    <mergeCell ref="K45:K48"/>
    <mergeCell ref="L45:L48"/>
    <mergeCell ref="O45:O48"/>
    <mergeCell ref="P45:P48"/>
    <mergeCell ref="C41:O41"/>
    <mergeCell ref="C42:O42"/>
    <mergeCell ref="C43:O43"/>
    <mergeCell ref="C45:C48"/>
    <mergeCell ref="D45:D48"/>
    <mergeCell ref="H45:H48"/>
    <mergeCell ref="I45:I48"/>
    <mergeCell ref="J45:J48"/>
    <mergeCell ref="C40:P40"/>
    <mergeCell ref="J34:J37"/>
    <mergeCell ref="K34:K37"/>
    <mergeCell ref="L34:L37"/>
    <mergeCell ref="M34:M37"/>
    <mergeCell ref="I34:I37"/>
    <mergeCell ref="N34:N37"/>
    <mergeCell ref="O34:O37"/>
    <mergeCell ref="P34:P37"/>
    <mergeCell ref="O25:O28"/>
    <mergeCell ref="P25:P28"/>
    <mergeCell ref="A29:A37"/>
    <mergeCell ref="C29:P29"/>
    <mergeCell ref="C30:O30"/>
    <mergeCell ref="C31:O31"/>
    <mergeCell ref="C32:O32"/>
    <mergeCell ref="C34:C37"/>
    <mergeCell ref="D34:D37"/>
    <mergeCell ref="H34:H37"/>
    <mergeCell ref="K25:K28"/>
    <mergeCell ref="L25:L28"/>
    <mergeCell ref="M25:M28"/>
    <mergeCell ref="N25:N28"/>
    <mergeCell ref="A20:A28"/>
    <mergeCell ref="C20:P20"/>
    <mergeCell ref="C21:O21"/>
    <mergeCell ref="C22:O22"/>
    <mergeCell ref="C23:O23"/>
    <mergeCell ref="C25:C28"/>
    <mergeCell ref="D25:D28"/>
    <mergeCell ref="H25:H28"/>
    <mergeCell ref="I25:I28"/>
    <mergeCell ref="J25:J28"/>
    <mergeCell ref="M16:M19"/>
    <mergeCell ref="N16:N19"/>
    <mergeCell ref="O16:O19"/>
    <mergeCell ref="P16:P19"/>
    <mergeCell ref="I16:I19"/>
    <mergeCell ref="J16:J19"/>
    <mergeCell ref="K16:K19"/>
    <mergeCell ref="L16:L19"/>
    <mergeCell ref="N7:P7"/>
    <mergeCell ref="C10:D10"/>
    <mergeCell ref="A11:A19"/>
    <mergeCell ref="C11:P11"/>
    <mergeCell ref="C12:O12"/>
    <mergeCell ref="C13:O13"/>
    <mergeCell ref="C14:O14"/>
    <mergeCell ref="C16:C19"/>
    <mergeCell ref="D16:D19"/>
    <mergeCell ref="H16:H19"/>
    <mergeCell ref="F4:F8"/>
    <mergeCell ref="G4:G8"/>
    <mergeCell ref="H4:P4"/>
    <mergeCell ref="H5:H8"/>
    <mergeCell ref="I5:P5"/>
    <mergeCell ref="I6:L6"/>
    <mergeCell ref="M6:P6"/>
    <mergeCell ref="I7:I8"/>
    <mergeCell ref="J7:L7"/>
    <mergeCell ref="M7:M8"/>
    <mergeCell ref="C54:O54"/>
    <mergeCell ref="C55:O55"/>
    <mergeCell ref="A1:P1"/>
    <mergeCell ref="A3:A8"/>
    <mergeCell ref="B3:B8"/>
    <mergeCell ref="C3:C8"/>
    <mergeCell ref="D3:D8"/>
    <mergeCell ref="E3:E8"/>
    <mergeCell ref="F3:G3"/>
    <mergeCell ref="H3:P3"/>
  </mergeCells>
  <printOptions/>
  <pageMargins left="0.39375" right="0.39375" top="0.7597222222222222" bottom="0.5902777777777778" header="0.19652777777777777" footer="0.5118055555555555"/>
  <pageSetup horizontalDpi="300" verticalDpi="300" orientation="landscape" paperSize="9" scale="85" r:id="rId1"/>
  <headerFooter alignWithMargins="0">
    <oddHeader>&amp;R&amp;9Załącznik nr 3
do uchwały Rady Gminy  
nr .................
z dnia ....................r.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40">
      <selection activeCell="F73" sqref="F73"/>
    </sheetView>
  </sheetViews>
  <sheetFormatPr defaultColWidth="9.00390625" defaultRowHeight="12.75"/>
  <cols>
    <col min="1" max="1" width="5.625" style="67" customWidth="1"/>
    <col min="2" max="2" width="8.875" style="67" customWidth="1"/>
    <col min="3" max="3" width="6.875" style="67" customWidth="1"/>
    <col min="4" max="4" width="14.25390625" style="67" customWidth="1"/>
    <col min="5" max="5" width="14.875" style="67" customWidth="1"/>
    <col min="6" max="6" width="13.625" style="67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577" t="s">
        <v>583</v>
      </c>
      <c r="B1" s="577"/>
      <c r="C1" s="577"/>
      <c r="D1" s="577"/>
      <c r="E1" s="577"/>
      <c r="F1" s="577"/>
      <c r="G1" s="577"/>
      <c r="H1" s="577"/>
      <c r="I1" s="577"/>
      <c r="J1" s="577"/>
    </row>
    <row r="2" ht="23.25" customHeight="1">
      <c r="J2" s="252" t="s">
        <v>160</v>
      </c>
    </row>
    <row r="3" spans="1:11" s="69" customFormat="1" ht="20.25" customHeight="1">
      <c r="A3" s="601" t="s">
        <v>2</v>
      </c>
      <c r="B3" s="601" t="s">
        <v>3</v>
      </c>
      <c r="C3" s="601" t="s">
        <v>161</v>
      </c>
      <c r="D3" s="599" t="s">
        <v>450</v>
      </c>
      <c r="E3" s="599" t="s">
        <v>451</v>
      </c>
      <c r="F3" s="599" t="s">
        <v>166</v>
      </c>
      <c r="G3" s="599"/>
      <c r="H3" s="599"/>
      <c r="I3" s="599"/>
      <c r="J3" s="599"/>
      <c r="K3" s="255"/>
    </row>
    <row r="4" spans="1:11" s="69" customFormat="1" ht="20.25" customHeight="1">
      <c r="A4" s="601"/>
      <c r="B4" s="601"/>
      <c r="C4" s="601"/>
      <c r="D4" s="599"/>
      <c r="E4" s="599"/>
      <c r="F4" s="599" t="s">
        <v>452</v>
      </c>
      <c r="G4" s="599" t="s">
        <v>164</v>
      </c>
      <c r="H4" s="599"/>
      <c r="I4" s="599"/>
      <c r="J4" s="599" t="s">
        <v>453</v>
      </c>
      <c r="K4" s="255"/>
    </row>
    <row r="5" spans="1:11" s="69" customFormat="1" ht="65.25" customHeight="1">
      <c r="A5" s="601"/>
      <c r="B5" s="601"/>
      <c r="C5" s="601"/>
      <c r="D5" s="599"/>
      <c r="E5" s="599"/>
      <c r="F5" s="599"/>
      <c r="G5" s="254" t="s">
        <v>454</v>
      </c>
      <c r="H5" s="254" t="s">
        <v>455</v>
      </c>
      <c r="I5" s="254" t="s">
        <v>456</v>
      </c>
      <c r="J5" s="599"/>
      <c r="K5" s="255"/>
    </row>
    <row r="6" spans="1:11" ht="9" customHeight="1">
      <c r="A6" s="256">
        <v>1</v>
      </c>
      <c r="B6" s="256">
        <v>2</v>
      </c>
      <c r="C6" s="256">
        <v>3</v>
      </c>
      <c r="D6" s="256">
        <v>4</v>
      </c>
      <c r="E6" s="256">
        <v>5</v>
      </c>
      <c r="F6" s="256">
        <v>6</v>
      </c>
      <c r="G6" s="256">
        <v>7</v>
      </c>
      <c r="H6" s="256">
        <v>8</v>
      </c>
      <c r="I6" s="256">
        <v>9</v>
      </c>
      <c r="J6" s="256">
        <v>10</v>
      </c>
      <c r="K6" s="1"/>
    </row>
    <row r="7" spans="1:11" ht="18" customHeight="1">
      <c r="A7" s="257" t="s">
        <v>10</v>
      </c>
      <c r="B7" s="257"/>
      <c r="C7" s="257"/>
      <c r="D7" s="258">
        <f>SUM(D8)</f>
        <v>113573.81</v>
      </c>
      <c r="E7" s="258">
        <f aca="true" t="shared" si="0" ref="E7:J7">SUM(E8)</f>
        <v>113573.81</v>
      </c>
      <c r="F7" s="258">
        <f t="shared" si="0"/>
        <v>113573.81</v>
      </c>
      <c r="G7" s="258">
        <f t="shared" si="0"/>
        <v>1176.4</v>
      </c>
      <c r="H7" s="258">
        <f t="shared" si="0"/>
        <v>4876</v>
      </c>
      <c r="I7" s="258">
        <f t="shared" si="0"/>
        <v>0</v>
      </c>
      <c r="J7" s="258">
        <f t="shared" si="0"/>
        <v>0</v>
      </c>
      <c r="K7" s="1"/>
    </row>
    <row r="8" spans="1:11" ht="15.75" customHeight="1">
      <c r="A8" s="259"/>
      <c r="B8" s="260" t="s">
        <v>16</v>
      </c>
      <c r="C8" s="260"/>
      <c r="D8" s="261">
        <f>SUM(D9)</f>
        <v>113573.81</v>
      </c>
      <c r="E8" s="261">
        <f>SUM(E9:E15)</f>
        <v>113573.81</v>
      </c>
      <c r="F8" s="261">
        <f>SUM(F9:F15)</f>
        <v>113573.81</v>
      </c>
      <c r="G8" s="261">
        <f>SUM(G9:G15)</f>
        <v>1176.4</v>
      </c>
      <c r="H8" s="261">
        <f>SUM(H9:H15)</f>
        <v>4876</v>
      </c>
      <c r="I8" s="261">
        <f>SUM(I9:I15)</f>
        <v>0</v>
      </c>
      <c r="J8" s="261">
        <f>SUM(J9:J14)</f>
        <v>0</v>
      </c>
      <c r="K8" s="1"/>
    </row>
    <row r="9" spans="1:11" ht="15" customHeight="1">
      <c r="A9" s="209"/>
      <c r="B9" s="203"/>
      <c r="C9" s="262">
        <v>2010</v>
      </c>
      <c r="D9" s="263">
        <v>113573.81</v>
      </c>
      <c r="E9" s="263"/>
      <c r="F9" s="263"/>
      <c r="G9" s="263"/>
      <c r="H9" s="263"/>
      <c r="I9" s="263"/>
      <c r="J9" s="264"/>
      <c r="K9" s="1"/>
    </row>
    <row r="10" spans="1:11" ht="15.75" customHeight="1">
      <c r="A10" s="209"/>
      <c r="B10" s="209"/>
      <c r="C10" s="262">
        <v>4010</v>
      </c>
      <c r="D10" s="263"/>
      <c r="E10" s="263">
        <v>1000</v>
      </c>
      <c r="F10" s="263">
        <v>1000</v>
      </c>
      <c r="G10" s="263">
        <v>1000</v>
      </c>
      <c r="H10" s="263"/>
      <c r="I10" s="263"/>
      <c r="J10" s="264"/>
      <c r="K10" s="1"/>
    </row>
    <row r="11" spans="1:11" ht="12.75" customHeight="1">
      <c r="A11" s="209"/>
      <c r="B11" s="209"/>
      <c r="C11" s="262" t="s">
        <v>186</v>
      </c>
      <c r="D11" s="263"/>
      <c r="E11" s="263">
        <v>151.9</v>
      </c>
      <c r="F11" s="263">
        <v>151.9</v>
      </c>
      <c r="G11" s="263">
        <v>151.9</v>
      </c>
      <c r="H11" s="263"/>
      <c r="I11" s="263"/>
      <c r="J11" s="264"/>
      <c r="K11" s="1"/>
    </row>
    <row r="12" spans="1:11" ht="12" customHeight="1">
      <c r="A12" s="209"/>
      <c r="B12" s="209"/>
      <c r="C12" s="262" t="s">
        <v>188</v>
      </c>
      <c r="D12" s="263"/>
      <c r="E12" s="263">
        <v>24.5</v>
      </c>
      <c r="F12" s="263">
        <v>24.5</v>
      </c>
      <c r="G12" s="263">
        <v>24.5</v>
      </c>
      <c r="H12" s="263">
        <v>4146</v>
      </c>
      <c r="I12" s="263"/>
      <c r="J12" s="264"/>
      <c r="K12" s="1"/>
    </row>
    <row r="13" spans="1:11" ht="13.5" customHeight="1">
      <c r="A13" s="265"/>
      <c r="B13" s="265"/>
      <c r="C13" s="262" t="s">
        <v>192</v>
      </c>
      <c r="D13" s="263"/>
      <c r="E13" s="263">
        <v>512.79</v>
      </c>
      <c r="F13" s="263">
        <v>512.79</v>
      </c>
      <c r="G13" s="263"/>
      <c r="H13" s="263">
        <v>730</v>
      </c>
      <c r="I13" s="263"/>
      <c r="J13" s="264"/>
      <c r="K13" s="1"/>
    </row>
    <row r="14" spans="1:11" ht="11.25" customHeight="1">
      <c r="A14" s="211"/>
      <c r="B14" s="211"/>
      <c r="C14" s="491" t="s">
        <v>194</v>
      </c>
      <c r="D14" s="267"/>
      <c r="E14" s="267">
        <v>537.75</v>
      </c>
      <c r="F14" s="267">
        <v>537.75</v>
      </c>
      <c r="G14" s="267"/>
      <c r="H14" s="267"/>
      <c r="I14" s="267"/>
      <c r="J14" s="268"/>
      <c r="K14" s="1"/>
    </row>
    <row r="15" spans="1:11" ht="11.25" customHeight="1">
      <c r="A15" s="211"/>
      <c r="B15" s="211"/>
      <c r="C15" s="491" t="s">
        <v>196</v>
      </c>
      <c r="D15" s="267"/>
      <c r="E15" s="267">
        <v>111346.87</v>
      </c>
      <c r="F15" s="267">
        <v>111346.87</v>
      </c>
      <c r="G15" s="267"/>
      <c r="H15" s="267"/>
      <c r="I15" s="267"/>
      <c r="J15" s="268"/>
      <c r="K15" s="1"/>
    </row>
    <row r="16" spans="1:11" ht="19.5" customHeight="1">
      <c r="A16" s="257">
        <v>750</v>
      </c>
      <c r="B16" s="257"/>
      <c r="C16" s="257"/>
      <c r="D16" s="258">
        <f aca="true" t="shared" si="1" ref="D16:I16">SUM(D17,D24)</f>
        <v>56671</v>
      </c>
      <c r="E16" s="258">
        <f t="shared" si="1"/>
        <v>56671</v>
      </c>
      <c r="F16" s="258">
        <f t="shared" si="1"/>
        <v>56671</v>
      </c>
      <c r="G16" s="258">
        <f t="shared" si="1"/>
        <v>33012.92</v>
      </c>
      <c r="H16" s="258">
        <f t="shared" si="1"/>
        <v>8252.28</v>
      </c>
      <c r="I16" s="258">
        <f t="shared" si="1"/>
        <v>0</v>
      </c>
      <c r="J16" s="258">
        <f>SUM(J17)</f>
        <v>0</v>
      </c>
      <c r="K16" s="1"/>
    </row>
    <row r="17" spans="1:11" ht="19.5" customHeight="1">
      <c r="A17" s="259"/>
      <c r="B17" s="260">
        <v>75011</v>
      </c>
      <c r="C17" s="260"/>
      <c r="D17" s="261">
        <f>SUM(D18:D22)</f>
        <v>33326</v>
      </c>
      <c r="E17" s="261">
        <f>SUM(F18:F23)</f>
        <v>33326</v>
      </c>
      <c r="F17" s="261">
        <f>SUM(F18:F23)</f>
        <v>33326</v>
      </c>
      <c r="G17" s="261">
        <f>SUM(G18:G23)</f>
        <v>27850</v>
      </c>
      <c r="H17" s="261">
        <f>SUM(H18:H23)</f>
        <v>4876</v>
      </c>
      <c r="I17" s="261">
        <f>SUM(I18:I23)</f>
        <v>0</v>
      </c>
      <c r="J17" s="261">
        <f>SUM(J18:J23)</f>
        <v>0</v>
      </c>
      <c r="K17" s="1"/>
    </row>
    <row r="18" spans="1:11" ht="19.5" customHeight="1">
      <c r="A18" s="209"/>
      <c r="B18" s="203"/>
      <c r="C18" s="262">
        <v>2010</v>
      </c>
      <c r="D18" s="263">
        <v>33326</v>
      </c>
      <c r="E18" s="263"/>
      <c r="F18" s="263"/>
      <c r="G18" s="263"/>
      <c r="H18" s="263"/>
      <c r="I18" s="263"/>
      <c r="J18" s="264"/>
      <c r="K18" s="1"/>
    </row>
    <row r="19" spans="1:11" ht="19.5" customHeight="1">
      <c r="A19" s="209"/>
      <c r="B19" s="209"/>
      <c r="C19" s="262">
        <v>4010</v>
      </c>
      <c r="D19" s="263"/>
      <c r="E19" s="263">
        <v>25000</v>
      </c>
      <c r="F19" s="263">
        <v>25000</v>
      </c>
      <c r="G19" s="263">
        <v>25000</v>
      </c>
      <c r="H19" s="263"/>
      <c r="I19" s="263"/>
      <c r="J19" s="264"/>
      <c r="K19" s="1"/>
    </row>
    <row r="20" spans="1:11" ht="19.5" customHeight="1">
      <c r="A20" s="209"/>
      <c r="B20" s="209"/>
      <c r="C20" s="262">
        <v>4040</v>
      </c>
      <c r="D20" s="263"/>
      <c r="E20" s="263">
        <v>2850</v>
      </c>
      <c r="F20" s="263">
        <v>2850</v>
      </c>
      <c r="G20" s="263">
        <v>2850</v>
      </c>
      <c r="H20" s="263"/>
      <c r="I20" s="263"/>
      <c r="J20" s="264"/>
      <c r="K20" s="1"/>
    </row>
    <row r="21" spans="1:11" ht="12.75">
      <c r="A21" s="209"/>
      <c r="B21" s="209"/>
      <c r="C21" s="262">
        <v>4110</v>
      </c>
      <c r="D21" s="263"/>
      <c r="E21" s="263">
        <v>4146</v>
      </c>
      <c r="F21" s="263">
        <v>4146</v>
      </c>
      <c r="G21" s="263"/>
      <c r="H21" s="263">
        <v>4146</v>
      </c>
      <c r="I21" s="263"/>
      <c r="J21" s="264"/>
      <c r="K21" s="1"/>
    </row>
    <row r="22" spans="1:11" ht="12.75">
      <c r="A22" s="265"/>
      <c r="B22" s="265"/>
      <c r="C22" s="262">
        <v>4120</v>
      </c>
      <c r="D22" s="263"/>
      <c r="E22" s="263">
        <v>730</v>
      </c>
      <c r="F22" s="263">
        <v>730</v>
      </c>
      <c r="G22" s="263"/>
      <c r="H22" s="263">
        <v>730</v>
      </c>
      <c r="I22" s="263"/>
      <c r="J22" s="264"/>
      <c r="K22" s="1"/>
    </row>
    <row r="23" spans="1:11" ht="12.75">
      <c r="A23" s="211"/>
      <c r="B23" s="211"/>
      <c r="C23" s="266" t="s">
        <v>192</v>
      </c>
      <c r="D23" s="267"/>
      <c r="E23" s="267">
        <v>600</v>
      </c>
      <c r="F23" s="267">
        <v>600</v>
      </c>
      <c r="G23" s="267"/>
      <c r="H23" s="267"/>
      <c r="I23" s="267"/>
      <c r="J23" s="268"/>
      <c r="K23" s="1"/>
    </row>
    <row r="24" spans="1:11" ht="12.75">
      <c r="A24" s="211"/>
      <c r="B24" s="260" t="s">
        <v>596</v>
      </c>
      <c r="C24" s="260"/>
      <c r="D24" s="261">
        <f>SUM(D25:D28)</f>
        <v>23345</v>
      </c>
      <c r="E24" s="261">
        <f>SUM(E26:E30)</f>
        <v>23345</v>
      </c>
      <c r="F24" s="261">
        <f>SUM(F25:F30)</f>
        <v>23345</v>
      </c>
      <c r="G24" s="261">
        <f>SUM(G25:G30)</f>
        <v>5162.92</v>
      </c>
      <c r="H24" s="261">
        <f>SUM(H25:H30)</f>
        <v>3376.28</v>
      </c>
      <c r="I24" s="261">
        <f>SUM(I25:I30)</f>
        <v>0</v>
      </c>
      <c r="J24" s="261">
        <f>SUM(J25:J30)</f>
        <v>0</v>
      </c>
      <c r="K24" s="1"/>
    </row>
    <row r="25" spans="1:11" ht="12.75">
      <c r="A25" s="211"/>
      <c r="B25" s="203"/>
      <c r="C25" s="262">
        <v>2010</v>
      </c>
      <c r="D25" s="263">
        <v>23345</v>
      </c>
      <c r="E25" s="263"/>
      <c r="F25" s="263"/>
      <c r="G25" s="263"/>
      <c r="H25" s="263"/>
      <c r="I25" s="263"/>
      <c r="J25" s="264"/>
      <c r="K25" s="1"/>
    </row>
    <row r="26" spans="1:11" ht="12.75">
      <c r="A26" s="211"/>
      <c r="B26" s="209"/>
      <c r="C26" s="262" t="s">
        <v>222</v>
      </c>
      <c r="D26" s="263"/>
      <c r="E26" s="263">
        <v>14005.8</v>
      </c>
      <c r="F26" s="263">
        <v>14005.8</v>
      </c>
      <c r="G26" s="263"/>
      <c r="H26" s="263"/>
      <c r="I26" s="263"/>
      <c r="J26" s="264"/>
      <c r="K26" s="1"/>
    </row>
    <row r="27" spans="1:11" ht="12.75">
      <c r="A27" s="211"/>
      <c r="B27" s="209"/>
      <c r="C27" s="262">
        <v>4110</v>
      </c>
      <c r="D27" s="263"/>
      <c r="E27" s="263">
        <v>2906.65</v>
      </c>
      <c r="F27" s="263">
        <v>2906.65</v>
      </c>
      <c r="G27" s="263"/>
      <c r="H27" s="263">
        <v>2906.65</v>
      </c>
      <c r="I27" s="263"/>
      <c r="J27" s="264"/>
      <c r="K27" s="1"/>
    </row>
    <row r="28" spans="1:11" ht="12.75">
      <c r="A28" s="211"/>
      <c r="B28" s="265"/>
      <c r="C28" s="262">
        <v>4120</v>
      </c>
      <c r="D28" s="263"/>
      <c r="E28" s="263">
        <v>469.63</v>
      </c>
      <c r="F28" s="263">
        <v>469.63</v>
      </c>
      <c r="G28" s="263"/>
      <c r="H28" s="263">
        <v>469.63</v>
      </c>
      <c r="I28" s="263"/>
      <c r="J28" s="264"/>
      <c r="K28" s="1"/>
    </row>
    <row r="29" spans="1:11" ht="12.75">
      <c r="A29" s="211"/>
      <c r="B29" s="464"/>
      <c r="C29" s="491" t="s">
        <v>190</v>
      </c>
      <c r="D29" s="267"/>
      <c r="E29" s="267">
        <v>5162.92</v>
      </c>
      <c r="F29" s="267">
        <v>5162.92</v>
      </c>
      <c r="G29" s="267">
        <v>5162.92</v>
      </c>
      <c r="H29" s="267"/>
      <c r="I29" s="267"/>
      <c r="J29" s="268"/>
      <c r="K29" s="1"/>
    </row>
    <row r="30" spans="1:11" ht="12.75">
      <c r="A30" s="211"/>
      <c r="B30" s="211"/>
      <c r="C30" s="266" t="s">
        <v>192</v>
      </c>
      <c r="D30" s="267"/>
      <c r="E30" s="267">
        <v>800</v>
      </c>
      <c r="F30" s="267">
        <v>800</v>
      </c>
      <c r="G30" s="267"/>
      <c r="H30" s="267"/>
      <c r="I30" s="267"/>
      <c r="J30" s="268"/>
      <c r="K30" s="1"/>
    </row>
    <row r="31" spans="1:10" ht="12.75">
      <c r="A31" s="257">
        <v>751</v>
      </c>
      <c r="B31" s="257"/>
      <c r="C31" s="269"/>
      <c r="D31" s="219">
        <f>SUM(D32,D36,D44)</f>
        <v>22494</v>
      </c>
      <c r="E31" s="219">
        <f aca="true" t="shared" si="2" ref="E31:J31">SUM(E32,E36,E44)</f>
        <v>22494.000000000004</v>
      </c>
      <c r="F31" s="219">
        <f t="shared" si="2"/>
        <v>22494.000000000004</v>
      </c>
      <c r="G31" s="219">
        <f t="shared" si="2"/>
        <v>3989.4</v>
      </c>
      <c r="H31" s="219">
        <f t="shared" si="2"/>
        <v>559.54</v>
      </c>
      <c r="I31" s="219">
        <f t="shared" si="2"/>
        <v>0</v>
      </c>
      <c r="J31" s="219">
        <f t="shared" si="2"/>
        <v>0</v>
      </c>
    </row>
    <row r="32" spans="1:10" ht="12.75">
      <c r="A32" s="270"/>
      <c r="B32" s="271">
        <v>75101</v>
      </c>
      <c r="C32" s="260"/>
      <c r="D32" s="261">
        <f>SUM(D33:D35)</f>
        <v>900</v>
      </c>
      <c r="E32" s="261">
        <f>SUM(E33:E35)</f>
        <v>900</v>
      </c>
      <c r="F32" s="261">
        <f>SUM(F33:F35)</f>
        <v>900</v>
      </c>
      <c r="G32" s="261"/>
      <c r="H32" s="261"/>
      <c r="I32" s="261"/>
      <c r="J32" s="272">
        <v>0</v>
      </c>
    </row>
    <row r="33" spans="1:10" ht="12.75">
      <c r="A33" s="203"/>
      <c r="B33" s="203"/>
      <c r="C33" s="262">
        <v>2010</v>
      </c>
      <c r="D33" s="263">
        <v>900</v>
      </c>
      <c r="E33" s="263"/>
      <c r="F33" s="263"/>
      <c r="G33" s="263"/>
      <c r="H33" s="263"/>
      <c r="I33" s="263"/>
      <c r="J33" s="264"/>
    </row>
    <row r="34" spans="1:10" ht="12.75">
      <c r="A34" s="209"/>
      <c r="B34" s="209"/>
      <c r="C34" s="262">
        <v>4210</v>
      </c>
      <c r="D34" s="263"/>
      <c r="E34" s="263">
        <v>100</v>
      </c>
      <c r="F34" s="263">
        <v>100</v>
      </c>
      <c r="G34" s="263"/>
      <c r="H34" s="263"/>
      <c r="I34" s="263"/>
      <c r="J34" s="264"/>
    </row>
    <row r="35" spans="1:10" ht="12.75">
      <c r="A35" s="265"/>
      <c r="B35" s="265"/>
      <c r="C35" s="262">
        <v>4300</v>
      </c>
      <c r="D35" s="263"/>
      <c r="E35" s="263">
        <v>800</v>
      </c>
      <c r="F35" s="263">
        <v>800</v>
      </c>
      <c r="G35" s="263"/>
      <c r="H35" s="263"/>
      <c r="I35" s="263"/>
      <c r="J35" s="264"/>
    </row>
    <row r="36" spans="1:10" ht="12.75">
      <c r="A36" s="464"/>
      <c r="B36" s="271" t="s">
        <v>648</v>
      </c>
      <c r="C36" s="260"/>
      <c r="D36" s="261">
        <f>SUM(D37:D38)</f>
        <v>5065</v>
      </c>
      <c r="E36" s="261">
        <f aca="true" t="shared" si="3" ref="E36:J36">SUM(E37:E43)</f>
        <v>5065</v>
      </c>
      <c r="F36" s="261">
        <f t="shared" si="3"/>
        <v>5065</v>
      </c>
      <c r="G36" s="261">
        <f t="shared" si="3"/>
        <v>1806.5</v>
      </c>
      <c r="H36" s="261">
        <f t="shared" si="3"/>
        <v>230.47</v>
      </c>
      <c r="I36" s="261">
        <f t="shared" si="3"/>
        <v>0</v>
      </c>
      <c r="J36" s="261">
        <f t="shared" si="3"/>
        <v>0</v>
      </c>
    </row>
    <row r="37" spans="1:10" ht="12.75">
      <c r="A37" s="464"/>
      <c r="B37" s="203"/>
      <c r="C37" s="262">
        <v>2010</v>
      </c>
      <c r="D37" s="263">
        <v>5065</v>
      </c>
      <c r="E37" s="263"/>
      <c r="F37" s="263"/>
      <c r="G37" s="263"/>
      <c r="H37" s="263"/>
      <c r="I37" s="263"/>
      <c r="J37" s="264"/>
    </row>
    <row r="38" spans="1:10" ht="12.75">
      <c r="A38" s="464"/>
      <c r="B38" s="265"/>
      <c r="C38" s="262" t="s">
        <v>186</v>
      </c>
      <c r="D38" s="263"/>
      <c r="E38" s="263">
        <v>198.46</v>
      </c>
      <c r="F38" s="263">
        <v>198.46</v>
      </c>
      <c r="G38" s="263"/>
      <c r="H38" s="263">
        <v>198.46</v>
      </c>
      <c r="I38" s="263"/>
      <c r="J38" s="264"/>
    </row>
    <row r="39" spans="1:10" ht="12.75">
      <c r="A39" s="464"/>
      <c r="B39" s="464"/>
      <c r="C39" s="491" t="s">
        <v>188</v>
      </c>
      <c r="D39" s="267"/>
      <c r="E39" s="267">
        <v>32.01</v>
      </c>
      <c r="F39" s="267">
        <v>32.01</v>
      </c>
      <c r="G39" s="267"/>
      <c r="H39" s="267">
        <v>32.01</v>
      </c>
      <c r="I39" s="267"/>
      <c r="J39" s="268"/>
    </row>
    <row r="40" spans="1:10" ht="12.75">
      <c r="A40" s="464"/>
      <c r="B40" s="464"/>
      <c r="C40" s="491" t="s">
        <v>190</v>
      </c>
      <c r="D40" s="267"/>
      <c r="E40" s="267">
        <v>1806.5</v>
      </c>
      <c r="F40" s="267">
        <v>1806.5</v>
      </c>
      <c r="G40" s="267">
        <v>1806.5</v>
      </c>
      <c r="H40" s="267"/>
      <c r="I40" s="267"/>
      <c r="J40" s="268"/>
    </row>
    <row r="41" spans="1:10" ht="12.75">
      <c r="A41" s="464"/>
      <c r="B41" s="464"/>
      <c r="C41" s="491" t="s">
        <v>192</v>
      </c>
      <c r="D41" s="267"/>
      <c r="E41" s="267">
        <v>2128.03</v>
      </c>
      <c r="F41" s="267">
        <v>2128.03</v>
      </c>
      <c r="G41" s="267"/>
      <c r="H41" s="267"/>
      <c r="I41" s="267"/>
      <c r="J41" s="268"/>
    </row>
    <row r="42" spans="1:10" ht="12.75">
      <c r="A42" s="211"/>
      <c r="B42" s="211"/>
      <c r="C42" s="491" t="s">
        <v>194</v>
      </c>
      <c r="D42" s="267"/>
      <c r="E42" s="267">
        <v>600</v>
      </c>
      <c r="F42" s="267">
        <v>600</v>
      </c>
      <c r="G42" s="267"/>
      <c r="H42" s="267"/>
      <c r="I42" s="267"/>
      <c r="J42" s="268"/>
    </row>
    <row r="43" spans="1:10" ht="12.75">
      <c r="A43" s="211"/>
      <c r="B43" s="211"/>
      <c r="C43" s="491" t="s">
        <v>236</v>
      </c>
      <c r="D43" s="267"/>
      <c r="E43" s="267">
        <v>300</v>
      </c>
      <c r="F43" s="267">
        <v>300</v>
      </c>
      <c r="G43" s="267"/>
      <c r="H43" s="267"/>
      <c r="I43" s="267"/>
      <c r="J43" s="268"/>
    </row>
    <row r="44" spans="1:10" ht="12.75">
      <c r="A44" s="211"/>
      <c r="B44" s="271" t="s">
        <v>638</v>
      </c>
      <c r="C44" s="260"/>
      <c r="D44" s="261">
        <f>SUM(D45:D47)</f>
        <v>16529</v>
      </c>
      <c r="E44" s="261">
        <f aca="true" t="shared" si="4" ref="E44:J44">SUM(E45:E52)</f>
        <v>16529.000000000004</v>
      </c>
      <c r="F44" s="261">
        <f t="shared" si="4"/>
        <v>16529.000000000004</v>
      </c>
      <c r="G44" s="261">
        <f t="shared" si="4"/>
        <v>2182.9</v>
      </c>
      <c r="H44" s="261">
        <f t="shared" si="4"/>
        <v>329.07</v>
      </c>
      <c r="I44" s="261">
        <f t="shared" si="4"/>
        <v>0</v>
      </c>
      <c r="J44" s="261">
        <f t="shared" si="4"/>
        <v>0</v>
      </c>
    </row>
    <row r="45" spans="1:10" ht="12.75">
      <c r="A45" s="211"/>
      <c r="B45" s="203"/>
      <c r="C45" s="262">
        <v>2010</v>
      </c>
      <c r="D45" s="263">
        <v>16529</v>
      </c>
      <c r="E45" s="263"/>
      <c r="F45" s="263"/>
      <c r="G45" s="263"/>
      <c r="H45" s="263"/>
      <c r="I45" s="263"/>
      <c r="J45" s="264"/>
    </row>
    <row r="46" spans="1:10" ht="12.75">
      <c r="A46" s="211"/>
      <c r="B46" s="209"/>
      <c r="C46" s="262" t="s">
        <v>218</v>
      </c>
      <c r="D46" s="263"/>
      <c r="E46" s="263">
        <v>8700</v>
      </c>
      <c r="F46" s="263">
        <v>8700</v>
      </c>
      <c r="G46" s="263"/>
      <c r="H46" s="263"/>
      <c r="I46" s="263"/>
      <c r="J46" s="264"/>
    </row>
    <row r="47" spans="1:10" ht="12.75">
      <c r="A47" s="211"/>
      <c r="B47" s="265"/>
      <c r="C47" s="262" t="s">
        <v>186</v>
      </c>
      <c r="D47" s="263"/>
      <c r="E47" s="263">
        <v>283.45</v>
      </c>
      <c r="F47" s="263">
        <v>283.45</v>
      </c>
      <c r="G47" s="263"/>
      <c r="H47" s="263">
        <v>283.45</v>
      </c>
      <c r="I47" s="263"/>
      <c r="J47" s="264"/>
    </row>
    <row r="48" spans="1:10" ht="12.75">
      <c r="A48" s="211"/>
      <c r="B48" s="464"/>
      <c r="C48" s="491" t="s">
        <v>188</v>
      </c>
      <c r="D48" s="267"/>
      <c r="E48" s="267">
        <v>45.62</v>
      </c>
      <c r="F48" s="267">
        <v>45.62</v>
      </c>
      <c r="G48" s="267"/>
      <c r="H48" s="267">
        <v>45.62</v>
      </c>
      <c r="I48" s="267"/>
      <c r="J48" s="268"/>
    </row>
    <row r="49" spans="1:10" ht="12.75">
      <c r="A49" s="211"/>
      <c r="B49" s="464"/>
      <c r="C49" s="491" t="s">
        <v>190</v>
      </c>
      <c r="D49" s="267"/>
      <c r="E49" s="267">
        <v>2182.9</v>
      </c>
      <c r="F49" s="267">
        <v>2182.9</v>
      </c>
      <c r="G49" s="267">
        <v>2182.9</v>
      </c>
      <c r="H49" s="267"/>
      <c r="I49" s="267"/>
      <c r="J49" s="268"/>
    </row>
    <row r="50" spans="1:10" ht="12.75">
      <c r="A50" s="211"/>
      <c r="B50" s="464"/>
      <c r="C50" s="491" t="s">
        <v>192</v>
      </c>
      <c r="D50" s="267"/>
      <c r="E50" s="267">
        <v>3633.79</v>
      </c>
      <c r="F50" s="267">
        <v>3633.79</v>
      </c>
      <c r="G50" s="267"/>
      <c r="H50" s="267"/>
      <c r="I50" s="267"/>
      <c r="J50" s="268"/>
    </row>
    <row r="51" spans="1:10" ht="12.75">
      <c r="A51" s="211"/>
      <c r="B51" s="211"/>
      <c r="C51" s="491" t="s">
        <v>194</v>
      </c>
      <c r="D51" s="267"/>
      <c r="E51" s="267">
        <v>1344.51</v>
      </c>
      <c r="F51" s="267">
        <v>1344.51</v>
      </c>
      <c r="G51" s="267"/>
      <c r="H51" s="267"/>
      <c r="I51" s="267"/>
      <c r="J51" s="268"/>
    </row>
    <row r="52" spans="1:10" ht="12.75">
      <c r="A52" s="211"/>
      <c r="B52" s="211"/>
      <c r="C52" s="491" t="s">
        <v>236</v>
      </c>
      <c r="D52" s="267"/>
      <c r="E52" s="267">
        <v>338.73</v>
      </c>
      <c r="F52" s="267">
        <v>338.73</v>
      </c>
      <c r="G52" s="267"/>
      <c r="H52" s="267"/>
      <c r="I52" s="267"/>
      <c r="J52" s="268"/>
    </row>
    <row r="53" spans="1:10" ht="12.75">
      <c r="A53" s="273">
        <v>852</v>
      </c>
      <c r="B53" s="273"/>
      <c r="C53" s="269"/>
      <c r="D53" s="219">
        <f aca="true" t="shared" si="5" ref="D53:I53">SUM(D54,D70)</f>
        <v>1698260</v>
      </c>
      <c r="E53" s="219">
        <f t="shared" si="5"/>
        <v>1698260</v>
      </c>
      <c r="F53" s="219">
        <f t="shared" si="5"/>
        <v>1698260</v>
      </c>
      <c r="G53" s="219">
        <f t="shared" si="5"/>
        <v>30063</v>
      </c>
      <c r="H53" s="219">
        <f t="shared" si="5"/>
        <v>5250</v>
      </c>
      <c r="I53" s="219">
        <f t="shared" si="5"/>
        <v>1639468</v>
      </c>
      <c r="J53" s="274">
        <v>0</v>
      </c>
    </row>
    <row r="54" spans="1:10" ht="12.75">
      <c r="A54" s="265"/>
      <c r="B54" s="275">
        <v>85212</v>
      </c>
      <c r="C54" s="271"/>
      <c r="D54" s="276">
        <f>SUM(D55:D69)</f>
        <v>1690187</v>
      </c>
      <c r="E54" s="276">
        <f>SUM(E56:E69)</f>
        <v>1690187</v>
      </c>
      <c r="F54" s="276">
        <f>SUM(F55:F69)</f>
        <v>1690187</v>
      </c>
      <c r="G54" s="276">
        <f>SUM(G56:G65)</f>
        <v>30063</v>
      </c>
      <c r="H54" s="276">
        <f>SUM(H55:H61)</f>
        <v>5250</v>
      </c>
      <c r="I54" s="276">
        <f>SUM(I56:I57)</f>
        <v>1639468</v>
      </c>
      <c r="J54" s="277">
        <v>0</v>
      </c>
    </row>
    <row r="55" spans="1:10" ht="12.75">
      <c r="A55" s="265"/>
      <c r="B55" s="265"/>
      <c r="C55" s="266">
        <v>2010</v>
      </c>
      <c r="D55" s="267">
        <v>1690187</v>
      </c>
      <c r="E55" s="267"/>
      <c r="F55" s="267"/>
      <c r="G55" s="267"/>
      <c r="H55" s="267"/>
      <c r="I55" s="267"/>
      <c r="J55" s="268"/>
    </row>
    <row r="56" spans="1:10" ht="12.75">
      <c r="A56" s="265"/>
      <c r="B56" s="265"/>
      <c r="C56" s="266">
        <v>3110</v>
      </c>
      <c r="D56" s="267"/>
      <c r="E56" s="267">
        <v>1639468</v>
      </c>
      <c r="F56" s="267">
        <v>1639468</v>
      </c>
      <c r="G56" s="267"/>
      <c r="H56" s="267"/>
      <c r="I56" s="267">
        <v>1639468</v>
      </c>
      <c r="J56" s="268"/>
    </row>
    <row r="57" spans="1:10" ht="12.75">
      <c r="A57" s="265"/>
      <c r="B57" s="265"/>
      <c r="C57" s="266">
        <v>4010</v>
      </c>
      <c r="D57" s="267"/>
      <c r="E57" s="267">
        <v>27000</v>
      </c>
      <c r="F57" s="267">
        <v>27000</v>
      </c>
      <c r="G57" s="267">
        <v>27000</v>
      </c>
      <c r="H57" s="267"/>
      <c r="I57" s="267"/>
      <c r="J57" s="268"/>
    </row>
    <row r="58" spans="1:10" ht="12.75">
      <c r="A58" s="265"/>
      <c r="B58" s="265"/>
      <c r="C58" s="266">
        <v>4040</v>
      </c>
      <c r="D58" s="267"/>
      <c r="E58" s="267">
        <v>2363</v>
      </c>
      <c r="F58" s="267">
        <v>2363</v>
      </c>
      <c r="G58" s="267">
        <v>2363</v>
      </c>
      <c r="H58" s="267"/>
      <c r="I58" s="267"/>
      <c r="J58" s="268"/>
    </row>
    <row r="59" spans="1:10" ht="12.75">
      <c r="A59" s="265"/>
      <c r="B59" s="265"/>
      <c r="C59" s="266">
        <v>4110</v>
      </c>
      <c r="D59" s="267"/>
      <c r="E59" s="267">
        <v>4530</v>
      </c>
      <c r="F59" s="267">
        <v>4530</v>
      </c>
      <c r="G59" s="267"/>
      <c r="H59" s="267">
        <v>4530</v>
      </c>
      <c r="I59" s="267"/>
      <c r="J59" s="268"/>
    </row>
    <row r="60" spans="1:10" ht="12.75">
      <c r="A60" s="265"/>
      <c r="B60" s="265"/>
      <c r="C60" s="266">
        <v>4120</v>
      </c>
      <c r="D60" s="267"/>
      <c r="E60" s="267">
        <v>720</v>
      </c>
      <c r="F60" s="267">
        <v>720</v>
      </c>
      <c r="G60" s="267"/>
      <c r="H60" s="267">
        <v>720</v>
      </c>
      <c r="I60" s="267"/>
      <c r="J60" s="268"/>
    </row>
    <row r="61" spans="1:10" ht="12.75">
      <c r="A61" s="265"/>
      <c r="B61" s="265"/>
      <c r="C61" s="266">
        <v>4170</v>
      </c>
      <c r="D61" s="267"/>
      <c r="E61" s="267">
        <v>700</v>
      </c>
      <c r="F61" s="267">
        <v>700</v>
      </c>
      <c r="G61" s="267">
        <v>700</v>
      </c>
      <c r="H61" s="267"/>
      <c r="I61" s="267"/>
      <c r="J61" s="268"/>
    </row>
    <row r="62" spans="1:10" ht="12.75">
      <c r="A62" s="265"/>
      <c r="B62" s="265"/>
      <c r="C62" s="266">
        <v>4210</v>
      </c>
      <c r="D62" s="267"/>
      <c r="E62" s="267">
        <v>3565</v>
      </c>
      <c r="F62" s="267">
        <v>3565</v>
      </c>
      <c r="G62" s="267"/>
      <c r="H62" s="267"/>
      <c r="I62" s="267"/>
      <c r="J62" s="268"/>
    </row>
    <row r="63" spans="1:10" ht="12.75">
      <c r="A63" s="265"/>
      <c r="B63" s="265"/>
      <c r="C63" s="266">
        <v>4270</v>
      </c>
      <c r="D63" s="267"/>
      <c r="E63" s="267">
        <v>50</v>
      </c>
      <c r="F63" s="267">
        <v>50</v>
      </c>
      <c r="G63" s="267"/>
      <c r="H63" s="267"/>
      <c r="I63" s="267"/>
      <c r="J63" s="268"/>
    </row>
    <row r="64" spans="1:10" ht="12.75">
      <c r="A64" s="265"/>
      <c r="B64" s="265"/>
      <c r="C64" s="266">
        <v>4300</v>
      </c>
      <c r="D64" s="267"/>
      <c r="E64" s="267">
        <v>7400</v>
      </c>
      <c r="F64" s="267">
        <v>7400</v>
      </c>
      <c r="G64" s="267"/>
      <c r="H64" s="267"/>
      <c r="I64" s="267"/>
      <c r="J64" s="268"/>
    </row>
    <row r="65" spans="1:10" ht="12.75">
      <c r="A65" s="265"/>
      <c r="B65" s="265"/>
      <c r="C65" s="266">
        <v>4350</v>
      </c>
      <c r="D65" s="267"/>
      <c r="E65" s="267">
        <v>180</v>
      </c>
      <c r="F65" s="267">
        <v>180</v>
      </c>
      <c r="G65" s="267"/>
      <c r="H65" s="267"/>
      <c r="I65" s="267"/>
      <c r="J65" s="268"/>
    </row>
    <row r="66" spans="1:10" ht="12.75">
      <c r="A66" s="265"/>
      <c r="B66" s="265"/>
      <c r="C66" s="266">
        <v>4370</v>
      </c>
      <c r="D66" s="267"/>
      <c r="E66" s="267">
        <v>1250</v>
      </c>
      <c r="F66" s="267">
        <v>1250</v>
      </c>
      <c r="G66" s="267"/>
      <c r="H66" s="267"/>
      <c r="I66" s="267"/>
      <c r="J66" s="268"/>
    </row>
    <row r="67" spans="1:10" ht="12.75">
      <c r="A67" s="265"/>
      <c r="B67" s="265"/>
      <c r="C67" s="266">
        <v>4410</v>
      </c>
      <c r="D67" s="267"/>
      <c r="E67" s="267">
        <v>861</v>
      </c>
      <c r="F67" s="267">
        <v>861</v>
      </c>
      <c r="G67" s="267"/>
      <c r="H67" s="267"/>
      <c r="I67" s="267"/>
      <c r="J67" s="268"/>
    </row>
    <row r="68" spans="1:10" ht="12.75">
      <c r="A68" s="265"/>
      <c r="B68" s="265"/>
      <c r="C68" s="266">
        <v>4440</v>
      </c>
      <c r="D68" s="267"/>
      <c r="E68" s="267">
        <v>1400</v>
      </c>
      <c r="F68" s="267">
        <v>1400</v>
      </c>
      <c r="G68" s="267"/>
      <c r="H68" s="267"/>
      <c r="I68" s="267"/>
      <c r="J68" s="268"/>
    </row>
    <row r="69" spans="1:10" ht="12.75">
      <c r="A69" s="265"/>
      <c r="B69" s="265"/>
      <c r="C69" s="266">
        <v>4700</v>
      </c>
      <c r="D69" s="267"/>
      <c r="E69" s="267">
        <v>700</v>
      </c>
      <c r="F69" s="267">
        <v>700</v>
      </c>
      <c r="G69" s="267"/>
      <c r="H69" s="267"/>
      <c r="I69" s="267"/>
      <c r="J69" s="268"/>
    </row>
    <row r="70" spans="1:10" ht="12.75">
      <c r="A70" s="211"/>
      <c r="B70" s="260">
        <v>85213</v>
      </c>
      <c r="C70" s="271"/>
      <c r="D70" s="276">
        <f aca="true" t="shared" si="6" ref="D70:J70">SUM(D71:D72)</f>
        <v>8073</v>
      </c>
      <c r="E70" s="276">
        <f t="shared" si="6"/>
        <v>8073</v>
      </c>
      <c r="F70" s="276">
        <f t="shared" si="6"/>
        <v>8073</v>
      </c>
      <c r="G70" s="276">
        <f t="shared" si="6"/>
        <v>0</v>
      </c>
      <c r="H70" s="276">
        <f t="shared" si="6"/>
        <v>0</v>
      </c>
      <c r="I70" s="276">
        <f t="shared" si="6"/>
        <v>0</v>
      </c>
      <c r="J70" s="276">
        <f t="shared" si="6"/>
        <v>0</v>
      </c>
    </row>
    <row r="71" spans="1:10" ht="12.75">
      <c r="A71" s="211"/>
      <c r="B71" s="278"/>
      <c r="C71" s="266">
        <v>2010</v>
      </c>
      <c r="D71" s="267">
        <v>8073</v>
      </c>
      <c r="E71" s="267"/>
      <c r="F71" s="267"/>
      <c r="G71" s="267"/>
      <c r="H71" s="267"/>
      <c r="I71" s="267"/>
      <c r="J71" s="268"/>
    </row>
    <row r="72" spans="1:10" ht="12.75">
      <c r="A72" s="265"/>
      <c r="B72" s="211"/>
      <c r="C72" s="266">
        <v>4130</v>
      </c>
      <c r="D72" s="267"/>
      <c r="E72" s="267">
        <v>8073</v>
      </c>
      <c r="F72" s="267">
        <v>8073</v>
      </c>
      <c r="G72" s="267"/>
      <c r="H72" s="267"/>
      <c r="I72" s="267"/>
      <c r="J72" s="268"/>
    </row>
    <row r="73" spans="1:10" ht="15">
      <c r="A73" s="600">
        <f>SUM(D16,D31,D53,D7)</f>
        <v>1890998.81</v>
      </c>
      <c r="B73" s="600"/>
      <c r="C73" s="600"/>
      <c r="D73" s="600"/>
      <c r="E73" s="279">
        <f aca="true" t="shared" si="7" ref="E73:J73">SUM(E7,E16,E31,E53,)</f>
        <v>1890998.81</v>
      </c>
      <c r="F73" s="279">
        <f t="shared" si="7"/>
        <v>1890998.81</v>
      </c>
      <c r="G73" s="279">
        <f t="shared" si="7"/>
        <v>68241.72</v>
      </c>
      <c r="H73" s="279">
        <f t="shared" si="7"/>
        <v>18937.82</v>
      </c>
      <c r="I73" s="279">
        <f t="shared" si="7"/>
        <v>1639468</v>
      </c>
      <c r="J73" s="279">
        <f t="shared" si="7"/>
        <v>0</v>
      </c>
    </row>
    <row r="74" ht="12.75">
      <c r="A74" s="280"/>
    </row>
    <row r="75" ht="12.75">
      <c r="A75" s="222" t="s">
        <v>457</v>
      </c>
    </row>
  </sheetData>
  <sheetProtection/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73:D7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3 do Zarządzenia Wójta Gminy Sorkwity nr 90/2011 z dnia 30 września 2011r. 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activeCellId="1" sqref="C52:P62 A2"/>
    </sheetView>
  </sheetViews>
  <sheetFormatPr defaultColWidth="9.00390625" defaultRowHeight="12.75"/>
  <cols>
    <col min="1" max="1" width="7.25390625" style="67" customWidth="1"/>
    <col min="2" max="2" width="8.25390625" style="67" customWidth="1"/>
    <col min="3" max="3" width="8.75390625" style="67" customWidth="1"/>
    <col min="4" max="5" width="16.75390625" style="67" customWidth="1"/>
    <col min="6" max="6" width="16.125" style="67" customWidth="1"/>
    <col min="7" max="7" width="16.875" style="0" customWidth="1"/>
    <col min="8" max="8" width="15.75390625" style="0" customWidth="1"/>
    <col min="9" max="9" width="18.875" style="0" customWidth="1"/>
    <col min="10" max="10" width="21.125" style="0" customWidth="1"/>
  </cols>
  <sheetData>
    <row r="1" spans="1:10" ht="48.75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</row>
    <row r="2" ht="12.75" customHeight="1">
      <c r="J2" s="200" t="s">
        <v>160</v>
      </c>
    </row>
    <row r="3" spans="1:10" s="69" customFormat="1" ht="20.25" customHeight="1">
      <c r="A3" s="601" t="s">
        <v>2</v>
      </c>
      <c r="B3" s="601" t="s">
        <v>3</v>
      </c>
      <c r="C3" s="601" t="s">
        <v>161</v>
      </c>
      <c r="D3" s="599" t="s">
        <v>459</v>
      </c>
      <c r="E3" s="599" t="s">
        <v>451</v>
      </c>
      <c r="F3" s="599" t="s">
        <v>166</v>
      </c>
      <c r="G3" s="599"/>
      <c r="H3" s="599"/>
      <c r="I3" s="599"/>
      <c r="J3" s="599"/>
    </row>
    <row r="4" spans="1:10" s="69" customFormat="1" ht="20.25" customHeight="1">
      <c r="A4" s="601"/>
      <c r="B4" s="601"/>
      <c r="C4" s="601"/>
      <c r="D4" s="599"/>
      <c r="E4" s="599"/>
      <c r="F4" s="599" t="s">
        <v>452</v>
      </c>
      <c r="G4" s="599" t="s">
        <v>164</v>
      </c>
      <c r="H4" s="599"/>
      <c r="I4" s="599"/>
      <c r="J4" s="599" t="s">
        <v>453</v>
      </c>
    </row>
    <row r="5" spans="1:10" s="69" customFormat="1" ht="65.25" customHeight="1">
      <c r="A5" s="601"/>
      <c r="B5" s="601"/>
      <c r="C5" s="601"/>
      <c r="D5" s="599"/>
      <c r="E5" s="599"/>
      <c r="F5" s="599"/>
      <c r="G5" s="254" t="s">
        <v>454</v>
      </c>
      <c r="H5" s="254" t="s">
        <v>455</v>
      </c>
      <c r="I5" s="254" t="s">
        <v>456</v>
      </c>
      <c r="J5" s="599"/>
    </row>
    <row r="6" spans="1:10" ht="9" customHeight="1">
      <c r="A6" s="256">
        <v>1</v>
      </c>
      <c r="B6" s="256">
        <v>2</v>
      </c>
      <c r="C6" s="256">
        <v>3</v>
      </c>
      <c r="D6" s="256">
        <v>4</v>
      </c>
      <c r="E6" s="256">
        <v>5</v>
      </c>
      <c r="F6" s="256">
        <v>6</v>
      </c>
      <c r="G6" s="256">
        <v>7</v>
      </c>
      <c r="H6" s="256">
        <v>8</v>
      </c>
      <c r="I6" s="256">
        <v>9</v>
      </c>
      <c r="J6" s="256">
        <v>10</v>
      </c>
    </row>
    <row r="7" spans="1:10" ht="12.75">
      <c r="A7" s="265"/>
      <c r="B7" s="265"/>
      <c r="C7" s="266"/>
      <c r="D7" s="267"/>
      <c r="E7" s="267"/>
      <c r="F7" s="267"/>
      <c r="G7" s="267"/>
      <c r="H7" s="267"/>
      <c r="I7" s="267"/>
      <c r="J7" s="268"/>
    </row>
    <row r="8" spans="1:10" ht="12.75">
      <c r="A8" s="265"/>
      <c r="B8" s="265"/>
      <c r="C8" s="266"/>
      <c r="D8" s="267"/>
      <c r="E8" s="267"/>
      <c r="F8" s="267"/>
      <c r="G8" s="267"/>
      <c r="H8" s="267"/>
      <c r="I8" s="267"/>
      <c r="J8" s="268"/>
    </row>
    <row r="9" spans="1:10" ht="12.75">
      <c r="A9" s="211"/>
      <c r="B9" s="260"/>
      <c r="C9" s="271"/>
      <c r="D9" s="276"/>
      <c r="E9" s="276"/>
      <c r="F9" s="276"/>
      <c r="G9" s="276"/>
      <c r="H9" s="276"/>
      <c r="I9" s="276"/>
      <c r="J9" s="277"/>
    </row>
    <row r="10" spans="1:10" ht="12.75">
      <c r="A10" s="211"/>
      <c r="B10" s="278"/>
      <c r="C10" s="266"/>
      <c r="D10" s="267"/>
      <c r="E10" s="267"/>
      <c r="F10" s="267"/>
      <c r="G10" s="267"/>
      <c r="H10" s="267"/>
      <c r="I10" s="267"/>
      <c r="J10" s="268"/>
    </row>
    <row r="11" spans="1:10" ht="12.75">
      <c r="A11" s="265"/>
      <c r="B11" s="211"/>
      <c r="C11" s="266"/>
      <c r="D11" s="267"/>
      <c r="E11" s="267"/>
      <c r="F11" s="267"/>
      <c r="G11" s="267"/>
      <c r="H11" s="267"/>
      <c r="I11" s="267"/>
      <c r="J11" s="268"/>
    </row>
    <row r="12" spans="1:10" ht="12.75">
      <c r="A12" s="265"/>
      <c r="B12" s="281"/>
      <c r="C12" s="271"/>
      <c r="D12" s="276"/>
      <c r="E12" s="276"/>
      <c r="F12" s="276"/>
      <c r="G12" s="276"/>
      <c r="H12" s="276"/>
      <c r="I12" s="276"/>
      <c r="J12" s="277"/>
    </row>
    <row r="13" spans="1:10" ht="12.75">
      <c r="A13" s="265"/>
      <c r="B13" s="211"/>
      <c r="C13" s="266"/>
      <c r="D13" s="267"/>
      <c r="E13" s="267"/>
      <c r="F13" s="267"/>
      <c r="G13" s="267"/>
      <c r="H13" s="267"/>
      <c r="I13" s="267"/>
      <c r="J13" s="268"/>
    </row>
    <row r="14" spans="1:10" ht="12.75">
      <c r="A14" s="265"/>
      <c r="B14" s="265"/>
      <c r="C14" s="266"/>
      <c r="D14" s="267"/>
      <c r="E14" s="267"/>
      <c r="F14" s="267"/>
      <c r="G14" s="267"/>
      <c r="H14" s="267"/>
      <c r="I14" s="267"/>
      <c r="J14" s="268"/>
    </row>
    <row r="15" spans="1:10" ht="15">
      <c r="A15" s="600"/>
      <c r="B15" s="600"/>
      <c r="C15" s="600"/>
      <c r="D15" s="600"/>
      <c r="E15" s="279"/>
      <c r="F15" s="279"/>
      <c r="G15" s="279"/>
      <c r="H15" s="279"/>
      <c r="I15" s="279"/>
      <c r="J15" s="264"/>
    </row>
    <row r="16" ht="12.75">
      <c r="A16" s="280"/>
    </row>
    <row r="17" ht="12.75">
      <c r="A17" s="222" t="s">
        <v>457</v>
      </c>
    </row>
  </sheetData>
  <sheetProtection/>
  <mergeCells count="11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A15:D15"/>
  </mergeCells>
  <printOptions horizontalCentered="1"/>
  <pageMargins left="0.5902777777777778" right="0.5902777777777778" top="1.0798611111111112" bottom="0.39375" header="0.5118055555555555" footer="0.5118055555555555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selection activeCell="E21" sqref="E21:I21"/>
    </sheetView>
  </sheetViews>
  <sheetFormatPr defaultColWidth="9.00390625" defaultRowHeight="12.75"/>
  <cols>
    <col min="1" max="1" width="7.25390625" style="67" customWidth="1"/>
    <col min="2" max="2" width="9.00390625" style="67" customWidth="1"/>
    <col min="3" max="3" width="7.75390625" style="67" customWidth="1"/>
    <col min="4" max="4" width="13.125" style="67" customWidth="1"/>
    <col min="5" max="5" width="14.125" style="67" customWidth="1"/>
    <col min="6" max="6" width="14.375" style="67" customWidth="1"/>
    <col min="7" max="7" width="15.875" style="67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67" customWidth="1"/>
  </cols>
  <sheetData>
    <row r="1" spans="1:10" ht="45" customHeight="1">
      <c r="A1" s="603" t="s">
        <v>584</v>
      </c>
      <c r="B1" s="603"/>
      <c r="C1" s="603"/>
      <c r="D1" s="603"/>
      <c r="E1" s="603"/>
      <c r="F1" s="603"/>
      <c r="G1" s="603"/>
      <c r="H1" s="603"/>
      <c r="I1" s="603"/>
      <c r="J1" s="603"/>
    </row>
    <row r="3" ht="12.75">
      <c r="J3" s="282" t="s">
        <v>160</v>
      </c>
    </row>
    <row r="4" spans="1:79" ht="20.25" customHeight="1">
      <c r="A4" s="601" t="s">
        <v>2</v>
      </c>
      <c r="B4" s="601" t="s">
        <v>3</v>
      </c>
      <c r="C4" s="601" t="s">
        <v>161</v>
      </c>
      <c r="D4" s="599" t="s">
        <v>459</v>
      </c>
      <c r="E4" s="599" t="s">
        <v>460</v>
      </c>
      <c r="F4" s="599" t="s">
        <v>166</v>
      </c>
      <c r="G4" s="599"/>
      <c r="H4" s="599"/>
      <c r="I4" s="599"/>
      <c r="J4" s="599"/>
      <c r="BX4" s="67"/>
      <c r="BY4" s="67"/>
      <c r="BZ4" s="67"/>
      <c r="CA4" s="67"/>
    </row>
    <row r="5" spans="1:79" ht="18" customHeight="1">
      <c r="A5" s="601"/>
      <c r="B5" s="601"/>
      <c r="C5" s="601"/>
      <c r="D5" s="599"/>
      <c r="E5" s="599"/>
      <c r="F5" s="599" t="s">
        <v>452</v>
      </c>
      <c r="G5" s="599" t="s">
        <v>164</v>
      </c>
      <c r="H5" s="599"/>
      <c r="I5" s="599"/>
      <c r="J5" s="599" t="s">
        <v>453</v>
      </c>
      <c r="BX5" s="67"/>
      <c r="BY5" s="67"/>
      <c r="BZ5" s="67"/>
      <c r="CA5" s="67"/>
    </row>
    <row r="6" spans="1:79" ht="69" customHeight="1">
      <c r="A6" s="601"/>
      <c r="B6" s="601"/>
      <c r="C6" s="601"/>
      <c r="D6" s="599"/>
      <c r="E6" s="599"/>
      <c r="F6" s="599"/>
      <c r="G6" s="254" t="s">
        <v>454</v>
      </c>
      <c r="H6" s="254" t="s">
        <v>455</v>
      </c>
      <c r="I6" s="254" t="s">
        <v>461</v>
      </c>
      <c r="J6" s="599"/>
      <c r="BX6" s="67"/>
      <c r="BY6" s="67"/>
      <c r="BZ6" s="67"/>
      <c r="CA6" s="67"/>
    </row>
    <row r="7" spans="1:79" ht="8.25" customHeight="1">
      <c r="A7" s="256">
        <v>1</v>
      </c>
      <c r="B7" s="256">
        <v>2</v>
      </c>
      <c r="C7" s="256">
        <v>3</v>
      </c>
      <c r="D7" s="256">
        <v>4</v>
      </c>
      <c r="E7" s="256">
        <v>5</v>
      </c>
      <c r="F7" s="256">
        <v>6</v>
      </c>
      <c r="G7" s="256">
        <v>7</v>
      </c>
      <c r="H7" s="256">
        <v>8</v>
      </c>
      <c r="I7" s="256">
        <v>9</v>
      </c>
      <c r="J7" s="256">
        <v>10</v>
      </c>
      <c r="BX7" s="67"/>
      <c r="BY7" s="67"/>
      <c r="BZ7" s="67"/>
      <c r="CA7" s="67"/>
    </row>
    <row r="8" spans="1:79" ht="20.25" customHeight="1">
      <c r="A8" s="283">
        <v>750</v>
      </c>
      <c r="B8" s="283">
        <v>75023</v>
      </c>
      <c r="C8" s="283">
        <v>2330</v>
      </c>
      <c r="D8" s="284"/>
      <c r="E8" s="284">
        <v>746.46</v>
      </c>
      <c r="F8" s="284">
        <v>746.46</v>
      </c>
      <c r="G8" s="284"/>
      <c r="H8" s="284"/>
      <c r="I8" s="284">
        <v>746.46</v>
      </c>
      <c r="J8" s="544"/>
      <c r="BX8" s="67"/>
      <c r="BY8" s="67"/>
      <c r="BZ8" s="67"/>
      <c r="CA8" s="67"/>
    </row>
    <row r="9" spans="1:79" ht="19.5" customHeight="1">
      <c r="A9" s="283">
        <v>801</v>
      </c>
      <c r="B9" s="283">
        <v>80101</v>
      </c>
      <c r="C9" s="283">
        <v>2310</v>
      </c>
      <c r="D9" s="284"/>
      <c r="E9" s="284">
        <v>3000</v>
      </c>
      <c r="F9" s="284">
        <v>3000</v>
      </c>
      <c r="G9" s="284"/>
      <c r="H9" s="284"/>
      <c r="I9" s="284">
        <v>3000</v>
      </c>
      <c r="J9" s="283"/>
      <c r="BX9" s="67"/>
      <c r="BY9" s="67"/>
      <c r="BZ9" s="67"/>
      <c r="CA9" s="67"/>
    </row>
    <row r="10" spans="1:79" ht="19.5" customHeight="1">
      <c r="A10" s="285">
        <v>801</v>
      </c>
      <c r="B10" s="285">
        <v>80104</v>
      </c>
      <c r="C10" s="285">
        <v>2310</v>
      </c>
      <c r="D10" s="35"/>
      <c r="E10" s="35">
        <v>8454</v>
      </c>
      <c r="F10" s="35">
        <v>8454</v>
      </c>
      <c r="G10" s="35"/>
      <c r="H10" s="35"/>
      <c r="I10" s="35">
        <v>8454</v>
      </c>
      <c r="J10" s="285"/>
      <c r="BX10" s="67"/>
      <c r="BY10" s="67"/>
      <c r="BZ10" s="67"/>
      <c r="CA10" s="67"/>
    </row>
    <row r="11" spans="1:79" ht="19.5" customHeight="1">
      <c r="A11" s="285">
        <v>801</v>
      </c>
      <c r="B11" s="285">
        <v>80104</v>
      </c>
      <c r="C11" s="285">
        <v>2310</v>
      </c>
      <c r="D11" s="35">
        <v>85680</v>
      </c>
      <c r="E11" s="35"/>
      <c r="F11" s="35"/>
      <c r="G11" s="35"/>
      <c r="H11" s="35"/>
      <c r="I11" s="35"/>
      <c r="J11" s="285"/>
      <c r="BX11" s="67"/>
      <c r="BY11" s="67"/>
      <c r="BZ11" s="67"/>
      <c r="CA11" s="67"/>
    </row>
    <row r="12" spans="1:79" ht="19.5" customHeight="1">
      <c r="A12" s="285"/>
      <c r="B12" s="285"/>
      <c r="C12" s="285"/>
      <c r="D12" s="35"/>
      <c r="E12" s="35"/>
      <c r="F12" s="35"/>
      <c r="G12" s="35"/>
      <c r="H12" s="35"/>
      <c r="I12" s="35"/>
      <c r="J12" s="285"/>
      <c r="BX12" s="67"/>
      <c r="BY12" s="67"/>
      <c r="BZ12" s="67"/>
      <c r="CA12" s="67"/>
    </row>
    <row r="13" spans="1:79" ht="19.5" customHeight="1">
      <c r="A13" s="285"/>
      <c r="B13" s="285"/>
      <c r="C13" s="285"/>
      <c r="D13" s="35"/>
      <c r="E13" s="35"/>
      <c r="F13" s="35"/>
      <c r="G13" s="35"/>
      <c r="H13" s="35"/>
      <c r="I13" s="35"/>
      <c r="J13" s="285"/>
      <c r="BX13" s="67"/>
      <c r="BY13" s="67"/>
      <c r="BZ13" s="67"/>
      <c r="CA13" s="67"/>
    </row>
    <row r="14" spans="1:79" ht="19.5" customHeight="1">
      <c r="A14" s="285"/>
      <c r="B14" s="285"/>
      <c r="C14" s="285"/>
      <c r="D14" s="35"/>
      <c r="E14" s="35"/>
      <c r="F14" s="35"/>
      <c r="G14" s="35"/>
      <c r="H14" s="35"/>
      <c r="I14" s="35"/>
      <c r="J14" s="285"/>
      <c r="BX14" s="67"/>
      <c r="BY14" s="67"/>
      <c r="BZ14" s="67"/>
      <c r="CA14" s="67"/>
    </row>
    <row r="15" spans="1:79" ht="19.5" customHeight="1">
      <c r="A15" s="285"/>
      <c r="B15" s="285"/>
      <c r="C15" s="285"/>
      <c r="D15" s="35"/>
      <c r="E15" s="35"/>
      <c r="F15" s="35"/>
      <c r="G15" s="35"/>
      <c r="H15" s="35"/>
      <c r="I15" s="35"/>
      <c r="J15" s="285"/>
      <c r="BX15" s="67"/>
      <c r="BY15" s="67"/>
      <c r="BZ15" s="67"/>
      <c r="CA15" s="67"/>
    </row>
    <row r="16" spans="1:79" ht="19.5" customHeight="1">
      <c r="A16" s="285"/>
      <c r="B16" s="285"/>
      <c r="C16" s="285"/>
      <c r="D16" s="35"/>
      <c r="E16" s="35"/>
      <c r="F16" s="35"/>
      <c r="G16" s="35"/>
      <c r="H16" s="35"/>
      <c r="I16" s="35"/>
      <c r="J16" s="285"/>
      <c r="BX16" s="67"/>
      <c r="BY16" s="67"/>
      <c r="BZ16" s="67"/>
      <c r="CA16" s="67"/>
    </row>
    <row r="17" spans="1:79" ht="19.5" customHeight="1">
      <c r="A17" s="285"/>
      <c r="B17" s="285"/>
      <c r="C17" s="285"/>
      <c r="D17" s="35"/>
      <c r="E17" s="35"/>
      <c r="F17" s="35"/>
      <c r="G17" s="35"/>
      <c r="H17" s="35"/>
      <c r="I17" s="35"/>
      <c r="J17" s="285"/>
      <c r="BX17" s="67"/>
      <c r="BY17" s="67"/>
      <c r="BZ17" s="67"/>
      <c r="CA17" s="67"/>
    </row>
    <row r="18" spans="1:79" ht="19.5" customHeight="1">
      <c r="A18" s="285"/>
      <c r="B18" s="285"/>
      <c r="C18" s="285"/>
      <c r="D18" s="35"/>
      <c r="E18" s="35"/>
      <c r="F18" s="35"/>
      <c r="G18" s="35"/>
      <c r="H18" s="35"/>
      <c r="I18" s="35"/>
      <c r="J18" s="285"/>
      <c r="BX18" s="67"/>
      <c r="BY18" s="67"/>
      <c r="BZ18" s="67"/>
      <c r="CA18" s="67"/>
    </row>
    <row r="19" spans="1:79" ht="19.5" customHeight="1">
      <c r="A19" s="285"/>
      <c r="B19" s="285"/>
      <c r="C19" s="285"/>
      <c r="D19" s="35"/>
      <c r="E19" s="35"/>
      <c r="F19" s="35"/>
      <c r="G19" s="35"/>
      <c r="H19" s="35"/>
      <c r="I19" s="35"/>
      <c r="J19" s="285"/>
      <c r="BX19" s="67"/>
      <c r="BY19" s="67"/>
      <c r="BZ19" s="67"/>
      <c r="CA19" s="67"/>
    </row>
    <row r="20" spans="1:79" ht="19.5" customHeight="1">
      <c r="A20" s="286"/>
      <c r="B20" s="286"/>
      <c r="C20" s="286"/>
      <c r="D20" s="32"/>
      <c r="E20" s="32"/>
      <c r="F20" s="32"/>
      <c r="G20" s="32"/>
      <c r="H20" s="32"/>
      <c r="I20" s="32"/>
      <c r="J20" s="286"/>
      <c r="BX20" s="67"/>
      <c r="BY20" s="67"/>
      <c r="BZ20" s="67"/>
      <c r="CA20" s="67"/>
    </row>
    <row r="21" spans="1:79" ht="24.75" customHeight="1">
      <c r="A21" s="600">
        <f>SUM(D9:D20)</f>
        <v>85680</v>
      </c>
      <c r="B21" s="600"/>
      <c r="C21" s="600"/>
      <c r="D21" s="600"/>
      <c r="E21" s="263">
        <f>SUM(E8:E20)</f>
        <v>12200.46</v>
      </c>
      <c r="F21" s="263">
        <f>SUM(F8:F20)</f>
        <v>12200.46</v>
      </c>
      <c r="G21" s="263">
        <f>SUM(G8:G20)</f>
        <v>0</v>
      </c>
      <c r="H21" s="263">
        <f>SUM(H8:H20)</f>
        <v>0</v>
      </c>
      <c r="I21" s="263">
        <f>SUM(I8:I20)</f>
        <v>12200.46</v>
      </c>
      <c r="J21" s="287"/>
      <c r="BX21" s="67"/>
      <c r="BY21" s="67"/>
      <c r="BZ21" s="67"/>
      <c r="CA21" s="67"/>
    </row>
    <row r="24" ht="14.25">
      <c r="A24" s="222" t="s">
        <v>462</v>
      </c>
    </row>
  </sheetData>
  <sheetProtection/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2777777777778" right="0.5902777777777778" top="1.1" bottom="0.39375" header="0.5118055555555555" footer="0.5118055555555555"/>
  <pageSetup horizontalDpi="300" verticalDpi="300" orientation="landscape" paperSize="9" scale="90" r:id="rId1"/>
  <headerFooter alignWithMargins="0">
    <oddHeader>&amp;RZałącznik nr 5
do uchwały Rady Gminy
 nr.............z  dnia 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67" customWidth="1"/>
    <col min="2" max="2" width="48.00390625" style="67" customWidth="1"/>
    <col min="3" max="3" width="16.875" style="67" customWidth="1"/>
    <col min="4" max="4" width="21.125" style="67" customWidth="1"/>
    <col min="5" max="16384" width="9.125" style="67" customWidth="1"/>
  </cols>
  <sheetData>
    <row r="1" spans="1:4" ht="15" customHeight="1">
      <c r="A1" s="605"/>
      <c r="B1" s="605"/>
      <c r="C1" s="605"/>
      <c r="D1" s="605"/>
    </row>
    <row r="2" spans="1:4" ht="15" customHeight="1">
      <c r="A2" s="584" t="s">
        <v>585</v>
      </c>
      <c r="B2" s="584"/>
      <c r="C2" s="584"/>
      <c r="D2" s="584"/>
    </row>
    <row r="4" ht="13.5" thickBot="1">
      <c r="D4" s="288" t="s">
        <v>160</v>
      </c>
    </row>
    <row r="5" spans="1:4" ht="13.5" thickBot="1">
      <c r="A5" s="289" t="s">
        <v>463</v>
      </c>
      <c r="B5" s="289" t="s">
        <v>5</v>
      </c>
      <c r="C5" s="289" t="s">
        <v>464</v>
      </c>
      <c r="D5" s="453"/>
    </row>
    <row r="6" spans="1:4" ht="12.75">
      <c r="A6" s="290"/>
      <c r="B6" s="290"/>
      <c r="C6" s="290" t="s">
        <v>4</v>
      </c>
      <c r="D6" s="289" t="s">
        <v>465</v>
      </c>
    </row>
    <row r="7" spans="1:4" ht="13.5" thickBot="1">
      <c r="A7" s="290"/>
      <c r="B7" s="290"/>
      <c r="C7" s="290"/>
      <c r="D7" s="291" t="s">
        <v>591</v>
      </c>
    </row>
    <row r="8" spans="1:4" ht="9" customHeight="1" thickBot="1">
      <c r="A8" s="292">
        <v>1</v>
      </c>
      <c r="B8" s="292">
        <v>2</v>
      </c>
      <c r="C8" s="292">
        <v>3</v>
      </c>
      <c r="D8" s="292">
        <v>5</v>
      </c>
    </row>
    <row r="9" spans="1:4" ht="19.5" customHeight="1">
      <c r="A9" s="293" t="s">
        <v>351</v>
      </c>
      <c r="B9" s="294" t="s">
        <v>466</v>
      </c>
      <c r="C9" s="295"/>
      <c r="D9" s="296">
        <v>14360346.96</v>
      </c>
    </row>
    <row r="10" spans="1:4" ht="19.5" customHeight="1">
      <c r="A10" s="297" t="s">
        <v>352</v>
      </c>
      <c r="B10" s="298" t="s">
        <v>343</v>
      </c>
      <c r="C10" s="299"/>
      <c r="D10" s="300">
        <v>15155346.96</v>
      </c>
    </row>
    <row r="11" spans="1:4" ht="19.5" customHeight="1">
      <c r="A11" s="297"/>
      <c r="B11" s="298" t="s">
        <v>467</v>
      </c>
      <c r="C11" s="299"/>
      <c r="D11" s="300"/>
    </row>
    <row r="12" spans="1:4" ht="19.5" customHeight="1" thickBot="1">
      <c r="A12" s="301"/>
      <c r="B12" s="302" t="s">
        <v>468</v>
      </c>
      <c r="C12" s="303"/>
      <c r="D12" s="304">
        <v>795000</v>
      </c>
    </row>
    <row r="13" spans="1:4" ht="19.5" customHeight="1" thickBot="1">
      <c r="A13" s="289" t="s">
        <v>469</v>
      </c>
      <c r="B13" s="305" t="s">
        <v>470</v>
      </c>
      <c r="C13" s="306"/>
      <c r="D13" s="307">
        <v>795000</v>
      </c>
    </row>
    <row r="14" spans="1:4" ht="19.5" customHeight="1" thickBot="1">
      <c r="A14" s="604" t="s">
        <v>471</v>
      </c>
      <c r="B14" s="604"/>
      <c r="C14" s="292"/>
      <c r="D14" s="308">
        <f>SUM(D15:D23)</f>
        <v>2621916</v>
      </c>
    </row>
    <row r="15" spans="1:4" ht="19.5" customHeight="1">
      <c r="A15" s="309" t="s">
        <v>351</v>
      </c>
      <c r="B15" s="310" t="s">
        <v>472</v>
      </c>
      <c r="C15" s="309" t="s">
        <v>473</v>
      </c>
      <c r="D15" s="311">
        <v>1570000</v>
      </c>
    </row>
    <row r="16" spans="1:4" ht="19.5" customHeight="1">
      <c r="A16" s="297" t="s">
        <v>352</v>
      </c>
      <c r="B16" s="298" t="s">
        <v>474</v>
      </c>
      <c r="C16" s="297" t="s">
        <v>473</v>
      </c>
      <c r="D16" s="300"/>
    </row>
    <row r="17" spans="1:4" ht="49.5" customHeight="1">
      <c r="A17" s="297" t="s">
        <v>354</v>
      </c>
      <c r="B17" s="312" t="s">
        <v>475</v>
      </c>
      <c r="C17" s="297" t="s">
        <v>476</v>
      </c>
      <c r="D17" s="300">
        <v>1051916</v>
      </c>
    </row>
    <row r="18" spans="1:4" ht="19.5" customHeight="1">
      <c r="A18" s="297" t="s">
        <v>355</v>
      </c>
      <c r="B18" s="298" t="s">
        <v>477</v>
      </c>
      <c r="C18" s="297" t="s">
        <v>478</v>
      </c>
      <c r="D18" s="300"/>
    </row>
    <row r="19" spans="1:4" ht="19.5" customHeight="1">
      <c r="A19" s="297" t="s">
        <v>356</v>
      </c>
      <c r="B19" s="298" t="s">
        <v>479</v>
      </c>
      <c r="C19" s="297" t="s">
        <v>480</v>
      </c>
      <c r="D19" s="300"/>
    </row>
    <row r="20" spans="1:4" ht="19.5" customHeight="1">
      <c r="A20" s="297" t="s">
        <v>481</v>
      </c>
      <c r="B20" s="298" t="s">
        <v>482</v>
      </c>
      <c r="C20" s="297" t="s">
        <v>483</v>
      </c>
      <c r="D20" s="300"/>
    </row>
    <row r="21" spans="1:4" ht="19.5" customHeight="1">
      <c r="A21" s="297" t="s">
        <v>361</v>
      </c>
      <c r="B21" s="298" t="s">
        <v>484</v>
      </c>
      <c r="C21" s="297" t="s">
        <v>485</v>
      </c>
      <c r="D21" s="300"/>
    </row>
    <row r="22" spans="1:4" ht="19.5" customHeight="1">
      <c r="A22" s="297" t="s">
        <v>364</v>
      </c>
      <c r="B22" s="298" t="s">
        <v>486</v>
      </c>
      <c r="C22" s="297" t="s">
        <v>487</v>
      </c>
      <c r="D22" s="300"/>
    </row>
    <row r="23" spans="1:4" ht="19.5" customHeight="1" thickBot="1">
      <c r="A23" s="293" t="s">
        <v>366</v>
      </c>
      <c r="B23" s="294" t="s">
        <v>488</v>
      </c>
      <c r="C23" s="293" t="s">
        <v>489</v>
      </c>
      <c r="D23" s="296"/>
    </row>
    <row r="24" spans="1:4" ht="19.5" customHeight="1" thickBot="1">
      <c r="A24" s="604" t="s">
        <v>490</v>
      </c>
      <c r="B24" s="604"/>
      <c r="C24" s="292"/>
      <c r="D24" s="313">
        <f>SUM(D25:D32)</f>
        <v>1826916</v>
      </c>
    </row>
    <row r="25" spans="1:4" ht="19.5" customHeight="1">
      <c r="A25" s="314" t="s">
        <v>351</v>
      </c>
      <c r="B25" s="315" t="s">
        <v>491</v>
      </c>
      <c r="C25" s="314" t="s">
        <v>492</v>
      </c>
      <c r="D25" s="316">
        <v>775000</v>
      </c>
    </row>
    <row r="26" spans="1:4" ht="19.5" customHeight="1">
      <c r="A26" s="297" t="s">
        <v>352</v>
      </c>
      <c r="B26" s="298" t="s">
        <v>493</v>
      </c>
      <c r="C26" s="297" t="s">
        <v>492</v>
      </c>
      <c r="D26" s="300"/>
    </row>
    <row r="27" spans="1:4" ht="49.5" customHeight="1">
      <c r="A27" s="297" t="s">
        <v>354</v>
      </c>
      <c r="B27" s="312" t="s">
        <v>494</v>
      </c>
      <c r="C27" s="297" t="s">
        <v>495</v>
      </c>
      <c r="D27" s="300">
        <v>1051916</v>
      </c>
    </row>
    <row r="28" spans="1:4" ht="19.5" customHeight="1">
      <c r="A28" s="297" t="s">
        <v>355</v>
      </c>
      <c r="B28" s="298" t="s">
        <v>496</v>
      </c>
      <c r="C28" s="297" t="s">
        <v>497</v>
      </c>
      <c r="D28" s="300"/>
    </row>
    <row r="29" spans="1:4" ht="19.5" customHeight="1">
      <c r="A29" s="297" t="s">
        <v>356</v>
      </c>
      <c r="B29" s="298" t="s">
        <v>498</v>
      </c>
      <c r="C29" s="297" t="s">
        <v>499</v>
      </c>
      <c r="D29" s="300"/>
    </row>
    <row r="30" spans="1:4" ht="19.5" customHeight="1">
      <c r="A30" s="297" t="s">
        <v>481</v>
      </c>
      <c r="B30" s="298" t="s">
        <v>500</v>
      </c>
      <c r="C30" s="297" t="s">
        <v>501</v>
      </c>
      <c r="D30" s="300"/>
    </row>
    <row r="31" spans="1:4" ht="19.5" customHeight="1">
      <c r="A31" s="297" t="s">
        <v>361</v>
      </c>
      <c r="B31" s="317" t="s">
        <v>502</v>
      </c>
      <c r="C31" s="318" t="s">
        <v>503</v>
      </c>
      <c r="D31" s="319"/>
    </row>
    <row r="32" spans="1:4" ht="19.5" customHeight="1" thickBot="1">
      <c r="A32" s="320" t="s">
        <v>364</v>
      </c>
      <c r="B32" s="321" t="s">
        <v>504</v>
      </c>
      <c r="C32" s="320" t="s">
        <v>505</v>
      </c>
      <c r="D32" s="321"/>
    </row>
    <row r="33" spans="1:4" ht="19.5" customHeight="1">
      <c r="A33" s="322"/>
      <c r="B33" s="198"/>
      <c r="C33" s="198"/>
      <c r="D33" s="198"/>
    </row>
    <row r="34" ht="12.75">
      <c r="A34" s="69"/>
    </row>
    <row r="35" spans="1:2" ht="14.25">
      <c r="A35" s="69" t="s">
        <v>506</v>
      </c>
      <c r="B35" s="67" t="s">
        <v>507</v>
      </c>
    </row>
    <row r="36" ht="12.75">
      <c r="A36" s="69"/>
    </row>
    <row r="37" ht="12.75">
      <c r="A37" s="69"/>
    </row>
    <row r="38" ht="12.75">
      <c r="A38" s="69"/>
    </row>
    <row r="39" ht="12.75">
      <c r="A39" s="69"/>
    </row>
    <row r="40" ht="12.75">
      <c r="A40" s="69"/>
    </row>
    <row r="41" ht="12.75">
      <c r="A41" s="69"/>
    </row>
    <row r="42" ht="12.75">
      <c r="A42" s="69"/>
    </row>
    <row r="43" ht="12.75">
      <c r="A43" s="69"/>
    </row>
    <row r="44" ht="12.75">
      <c r="A44" s="69"/>
    </row>
    <row r="45" ht="12.75">
      <c r="A45" s="69"/>
    </row>
    <row r="46" ht="12.75">
      <c r="A46" s="69"/>
    </row>
    <row r="47" ht="12.75">
      <c r="A47" s="69"/>
    </row>
    <row r="48" ht="12.75">
      <c r="A48" s="69"/>
    </row>
    <row r="49" ht="12.75">
      <c r="A49" s="69"/>
    </row>
    <row r="50" ht="12.75">
      <c r="A50" s="69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5
do uchwały Rady Gminy 
nr ................
z dnia........................r.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5.25390625" style="0" customWidth="1"/>
    <col min="2" max="2" width="5.75390625" style="0" customWidth="1"/>
    <col min="6" max="6" width="14.625" style="0" customWidth="1"/>
    <col min="7" max="7" width="12.25390625" style="0" customWidth="1"/>
    <col min="8" max="8" width="15.375" style="0" customWidth="1"/>
  </cols>
  <sheetData>
    <row r="1" spans="6:8" ht="15.75" customHeight="1">
      <c r="F1" s="323" t="s">
        <v>508</v>
      </c>
      <c r="H1" s="324"/>
    </row>
    <row r="2" spans="6:8" ht="12.75" customHeight="1">
      <c r="F2" s="324" t="s">
        <v>592</v>
      </c>
      <c r="H2" s="323"/>
    </row>
    <row r="3" spans="6:8" ht="12.75">
      <c r="F3" s="324" t="s">
        <v>593</v>
      </c>
      <c r="H3" s="324"/>
    </row>
    <row r="9" spans="2:8" ht="18">
      <c r="B9" s="606" t="s">
        <v>586</v>
      </c>
      <c r="C9" s="606"/>
      <c r="D9" s="606"/>
      <c r="E9" s="606"/>
      <c r="F9" s="606"/>
      <c r="G9" s="606"/>
      <c r="H9" s="606"/>
    </row>
    <row r="12" ht="12.75">
      <c r="G12" t="s">
        <v>160</v>
      </c>
    </row>
    <row r="13" spans="2:7" ht="12.75">
      <c r="B13" s="325" t="s">
        <v>338</v>
      </c>
      <c r="C13" s="326" t="s">
        <v>509</v>
      </c>
      <c r="D13" s="327"/>
      <c r="E13" s="327"/>
      <c r="F13" s="328"/>
      <c r="G13" s="325" t="s">
        <v>510</v>
      </c>
    </row>
    <row r="14" spans="2:7" ht="12.75">
      <c r="B14" s="607" t="s">
        <v>511</v>
      </c>
      <c r="C14" s="607"/>
      <c r="D14" s="607"/>
      <c r="E14" s="607"/>
      <c r="F14" s="607"/>
      <c r="G14" s="607"/>
    </row>
    <row r="15" spans="2:7" ht="12.75">
      <c r="B15" s="329">
        <v>1</v>
      </c>
      <c r="C15" s="6" t="s">
        <v>512</v>
      </c>
      <c r="D15" s="330"/>
      <c r="E15" s="331"/>
      <c r="F15" s="332"/>
      <c r="G15" s="333">
        <v>8495</v>
      </c>
    </row>
    <row r="16" spans="2:7" ht="12.75">
      <c r="B16" s="334">
        <v>2</v>
      </c>
      <c r="C16" t="s">
        <v>513</v>
      </c>
      <c r="D16" s="335"/>
      <c r="E16" s="336"/>
      <c r="F16" s="337"/>
      <c r="G16" s="338">
        <v>5146</v>
      </c>
    </row>
    <row r="17" spans="2:7" ht="12.75">
      <c r="B17" s="334">
        <v>3</v>
      </c>
      <c r="C17" s="339" t="s">
        <v>514</v>
      </c>
      <c r="D17" s="340"/>
      <c r="E17" s="341"/>
      <c r="F17" s="342"/>
      <c r="G17" s="343">
        <v>12497</v>
      </c>
    </row>
    <row r="18" spans="2:7" ht="12.75">
      <c r="B18" s="334">
        <v>4</v>
      </c>
      <c r="C18" s="344" t="s">
        <v>515</v>
      </c>
      <c r="D18" s="345"/>
      <c r="E18" s="345"/>
      <c r="F18" s="346"/>
      <c r="G18" s="343">
        <v>10700</v>
      </c>
    </row>
    <row r="19" spans="2:7" ht="12.75">
      <c r="B19" s="334">
        <v>5</v>
      </c>
      <c r="C19" s="344" t="s">
        <v>516</v>
      </c>
      <c r="D19" s="345"/>
      <c r="E19" s="345"/>
      <c r="F19" s="346"/>
      <c r="G19" s="343">
        <v>4901</v>
      </c>
    </row>
    <row r="20" spans="2:7" ht="12.75">
      <c r="B20" s="334">
        <v>6</v>
      </c>
      <c r="C20" s="344" t="s">
        <v>517</v>
      </c>
      <c r="D20" s="345"/>
      <c r="E20" s="345"/>
      <c r="F20" s="346"/>
      <c r="G20" s="343">
        <v>6290</v>
      </c>
    </row>
    <row r="21" spans="2:7" ht="12.75">
      <c r="B21" s="334">
        <v>7</v>
      </c>
      <c r="C21" s="344" t="s">
        <v>518</v>
      </c>
      <c r="D21" s="345"/>
      <c r="E21" s="345"/>
      <c r="F21" s="346"/>
      <c r="G21" s="343">
        <v>6800</v>
      </c>
    </row>
    <row r="22" spans="2:7" ht="12.75">
      <c r="B22" s="334">
        <v>8</v>
      </c>
      <c r="C22" s="344" t="s">
        <v>519</v>
      </c>
      <c r="D22" s="345"/>
      <c r="E22" s="345"/>
      <c r="F22" s="346"/>
      <c r="G22" s="343">
        <v>9475</v>
      </c>
    </row>
    <row r="23" spans="2:7" ht="12.75">
      <c r="B23" s="334">
        <v>9</v>
      </c>
      <c r="C23" s="344" t="s">
        <v>520</v>
      </c>
      <c r="D23" s="345"/>
      <c r="E23" s="345"/>
      <c r="F23" s="346"/>
      <c r="G23" s="343">
        <v>7000</v>
      </c>
    </row>
    <row r="24" spans="2:7" ht="12.75">
      <c r="B24" s="334">
        <v>10</v>
      </c>
      <c r="C24" s="344" t="s">
        <v>521</v>
      </c>
      <c r="D24" s="345"/>
      <c r="E24" s="345"/>
      <c r="F24" s="346"/>
      <c r="G24" s="343">
        <v>7597</v>
      </c>
    </row>
    <row r="25" spans="2:7" ht="12.75">
      <c r="B25" s="334">
        <v>11</v>
      </c>
      <c r="C25" s="344" t="s">
        <v>522</v>
      </c>
      <c r="D25" s="345"/>
      <c r="E25" s="345"/>
      <c r="F25" s="346"/>
      <c r="G25" s="343">
        <v>7600</v>
      </c>
    </row>
    <row r="26" spans="2:7" ht="12.75">
      <c r="B26" s="334">
        <v>12</v>
      </c>
      <c r="C26" s="344" t="s">
        <v>523</v>
      </c>
      <c r="D26" s="345"/>
      <c r="E26" s="345"/>
      <c r="F26" s="346"/>
      <c r="G26" s="343">
        <v>8535</v>
      </c>
    </row>
    <row r="27" spans="2:7" ht="12.75">
      <c r="B27" s="334">
        <v>13</v>
      </c>
      <c r="C27" s="344" t="s">
        <v>524</v>
      </c>
      <c r="D27" s="345"/>
      <c r="E27" s="345"/>
      <c r="F27" s="346"/>
      <c r="G27" s="343">
        <v>19501</v>
      </c>
    </row>
    <row r="28" spans="2:7" ht="12.75">
      <c r="B28" s="334">
        <v>14</v>
      </c>
      <c r="C28" s="344" t="s">
        <v>525</v>
      </c>
      <c r="D28" s="345"/>
      <c r="E28" s="345"/>
      <c r="F28" s="346"/>
      <c r="G28" s="343">
        <v>13886</v>
      </c>
    </row>
    <row r="29" spans="2:7" ht="12.75">
      <c r="B29" s="334">
        <v>15</v>
      </c>
      <c r="C29" s="344" t="s">
        <v>526</v>
      </c>
      <c r="D29" s="345"/>
      <c r="E29" s="345"/>
      <c r="F29" s="346"/>
      <c r="G29" s="343">
        <v>5534</v>
      </c>
    </row>
    <row r="30" spans="2:7" ht="12.75">
      <c r="B30" s="347">
        <v>16</v>
      </c>
      <c r="C30" s="344" t="s">
        <v>527</v>
      </c>
      <c r="D30" s="345"/>
      <c r="E30" s="345"/>
      <c r="F30" s="346"/>
      <c r="G30" s="343">
        <v>7678</v>
      </c>
    </row>
    <row r="31" spans="2:7" ht="12.75">
      <c r="B31" s="347">
        <v>17</v>
      </c>
      <c r="C31" s="344" t="s">
        <v>528</v>
      </c>
      <c r="D31" s="345"/>
      <c r="E31" s="345"/>
      <c r="F31" s="346"/>
      <c r="G31" s="343">
        <v>8454</v>
      </c>
    </row>
    <row r="32" spans="2:7" ht="12.75">
      <c r="B32" s="347">
        <v>18</v>
      </c>
      <c r="C32" s="344" t="s">
        <v>529</v>
      </c>
      <c r="D32" s="345"/>
      <c r="E32" s="345"/>
      <c r="F32" s="348"/>
      <c r="G32" s="343">
        <v>6718</v>
      </c>
    </row>
    <row r="33" spans="2:7" ht="12.75">
      <c r="B33" s="349">
        <v>19</v>
      </c>
      <c r="C33" s="344" t="s">
        <v>530</v>
      </c>
      <c r="D33" s="345"/>
      <c r="E33" s="345"/>
      <c r="F33" s="346"/>
      <c r="G33" s="343">
        <v>13926</v>
      </c>
    </row>
    <row r="34" spans="2:7" ht="12.75" customHeight="1">
      <c r="B34" s="350">
        <v>20</v>
      </c>
      <c r="C34" s="351" t="s">
        <v>531</v>
      </c>
      <c r="D34" s="352"/>
      <c r="E34" s="352"/>
      <c r="F34" s="353"/>
      <c r="G34" s="354">
        <v>9679</v>
      </c>
    </row>
    <row r="35" spans="2:7" ht="12.75">
      <c r="B35" s="607" t="s">
        <v>532</v>
      </c>
      <c r="C35" s="607"/>
      <c r="D35" s="607"/>
      <c r="E35" s="607"/>
      <c r="F35" s="607"/>
      <c r="G35" s="607"/>
    </row>
    <row r="36" spans="2:7" ht="13.5" customHeight="1">
      <c r="B36" s="355"/>
      <c r="G36" s="355"/>
    </row>
    <row r="37" spans="2:7" ht="12.75">
      <c r="B37" s="355"/>
      <c r="G37" s="355"/>
    </row>
    <row r="38" spans="2:7" ht="12.75">
      <c r="B38" s="355"/>
      <c r="G38" s="355"/>
    </row>
    <row r="39" spans="2:7" ht="12.75">
      <c r="B39" s="355"/>
      <c r="G39" s="355"/>
    </row>
    <row r="40" spans="2:7" ht="12.75" customHeight="1">
      <c r="B40" s="608" t="s">
        <v>402</v>
      </c>
      <c r="C40" s="608"/>
      <c r="D40" s="608"/>
      <c r="E40" s="608"/>
      <c r="F40" s="608"/>
      <c r="G40" s="356">
        <f>SUM(G15:G34)</f>
        <v>180412</v>
      </c>
    </row>
  </sheetData>
  <sheetProtection/>
  <mergeCells count="4">
    <mergeCell ref="B9:H9"/>
    <mergeCell ref="B14:G14"/>
    <mergeCell ref="B35:G35"/>
    <mergeCell ref="B40:F4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2011-10-03T11:57:58Z</cp:lastPrinted>
  <dcterms:modified xsi:type="dcterms:W3CDTF">2011-10-03T12:03:50Z</dcterms:modified>
  <cp:category/>
  <cp:version/>
  <cp:contentType/>
  <cp:contentStatus/>
</cp:coreProperties>
</file>