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6" activeTab="5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/>
  <calcPr fullCalcOnLoad="1"/>
</workbook>
</file>

<file path=xl/sharedStrings.xml><?xml version="1.0" encoding="utf-8"?>
<sst xmlns="http://schemas.openxmlformats.org/spreadsheetml/2006/main" count="1552" uniqueCount="668">
  <si>
    <t>w  złotych</t>
  </si>
  <si>
    <t>Dział</t>
  </si>
  <si>
    <t>Rozdział</t>
  </si>
  <si>
    <t>§</t>
  </si>
  <si>
    <t>Treść</t>
  </si>
  <si>
    <t>z tego</t>
  </si>
  <si>
    <t>bieżące</t>
  </si>
  <si>
    <t>majątkowe</t>
  </si>
  <si>
    <t>010</t>
  </si>
  <si>
    <t>Rolnictwo i łowiectwo</t>
  </si>
  <si>
    <t>01010</t>
  </si>
  <si>
    <t>Infrastruktura wodociągowa</t>
  </si>
  <si>
    <t>0970</t>
  </si>
  <si>
    <t>Wpływy z różnych dochodów</t>
  </si>
  <si>
    <t>01095</t>
  </si>
  <si>
    <t>Pozostałą działalność</t>
  </si>
  <si>
    <t>2010</t>
  </si>
  <si>
    <t>Dotacje celowe otrzymane z budżetu państwa na realizację zadań bieżących z zakresu administracji rządowej</t>
  </si>
  <si>
    <t>020</t>
  </si>
  <si>
    <t>Leśnictwo</t>
  </si>
  <si>
    <t>02095</t>
  </si>
  <si>
    <t>Pozostała działalność</t>
  </si>
  <si>
    <t>600</t>
  </si>
  <si>
    <t>Transport i łączność</t>
  </si>
  <si>
    <t>60016</t>
  </si>
  <si>
    <t>Drogi publiczne gminne</t>
  </si>
  <si>
    <t>700</t>
  </si>
  <si>
    <t>Gospodarka mieszkaniowa</t>
  </si>
  <si>
    <t>70005</t>
  </si>
  <si>
    <t>Gospodarka gruntami i nieruchomościami</t>
  </si>
  <si>
    <t>0470</t>
  </si>
  <si>
    <t>Wpływ z wieczystego użytkowania</t>
  </si>
  <si>
    <t>0750</t>
  </si>
  <si>
    <t>Dochody z najmu i dzierżawy</t>
  </si>
  <si>
    <t>0870</t>
  </si>
  <si>
    <t>Wpływy ze sprzedaży mienia</t>
  </si>
  <si>
    <t>0920</t>
  </si>
  <si>
    <t>Pozostałe odsetki</t>
  </si>
  <si>
    <t>710</t>
  </si>
  <si>
    <t>Działalność usługowa</t>
  </si>
  <si>
    <t>71004</t>
  </si>
  <si>
    <t>Plany zagospodarowania przestrzennego</t>
  </si>
  <si>
    <t>0960</t>
  </si>
  <si>
    <t>Otrzymane spadki, zapisy i darowizny w postaci pieniężnej</t>
  </si>
  <si>
    <t>750</t>
  </si>
  <si>
    <t>Administracja publiczna</t>
  </si>
  <si>
    <t>75011</t>
  </si>
  <si>
    <t>Urzędy wojewódzkie</t>
  </si>
  <si>
    <t>2360</t>
  </si>
  <si>
    <t>Dochody j.s.t. związane z realizacją zadań z zakresu administracji rządowej</t>
  </si>
  <si>
    <t>75023</t>
  </si>
  <si>
    <t>Urzędy gmin</t>
  </si>
  <si>
    <t>0830</t>
  </si>
  <si>
    <t>Wpływy z usług</t>
  </si>
  <si>
    <t>751</t>
  </si>
  <si>
    <t>Urzędy Naczelnych Organów Władzy</t>
  </si>
  <si>
    <t>75101</t>
  </si>
  <si>
    <t>754</t>
  </si>
  <si>
    <t>75412</t>
  </si>
  <si>
    <t>756</t>
  </si>
  <si>
    <t>Dochody od osób prawnych, fizycznych i od innych jednostek nie posiadających osobowości prawnej</t>
  </si>
  <si>
    <t>75601</t>
  </si>
  <si>
    <t>Wpływy z podatku dochodowego od osób fizycznych</t>
  </si>
  <si>
    <t>0350</t>
  </si>
  <si>
    <t>Podatek od działalności gospodarczej osób fizycznych , opłacany w formie karty podatkowej</t>
  </si>
  <si>
    <t>75615</t>
  </si>
  <si>
    <t>Wpływy z podatków: rolnego, leśnego, czyn. cywilno-prawnych; oraz podatków i opłat lokal.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</si>
  <si>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</si>
  <si>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</si>
  <si>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</si>
  <si>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</si>
  <si>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</si>
  <si>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</si>
  <si>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</si>
  <si>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</si>
  <si>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</si>
  <si>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cywilno-prawnych</t>
  </si>
  <si>
    <t>0910</t>
  </si>
  <si>
    <t>Odsetki od nieterminowych wpłat z tytułu podatków i opłat</t>
  </si>
  <si>
    <t>75616</t>
  </si>
  <si>
    <t>Wpływy z podatków rolnego, leśnego, od czyn.cywilno-prawnych oraz podatków i opłat lokal.od osób fiz.</t>
  </si>
  <si>
    <t>0360</t>
  </si>
  <si>
    <t>Podatek od spadków i darowizn</t>
  </si>
  <si>
    <t>0440</t>
  </si>
  <si>
    <t>Wpływy z opłaty miejscowej</t>
  </si>
  <si>
    <t>75617</t>
  </si>
  <si>
    <t>Wpływy z innych podatków od innych jednostek</t>
  </si>
  <si>
    <t>75618</t>
  </si>
  <si>
    <t>Wpływy z innych opłat stanowiących dochody jednostek samorządu terytotialnego na podstawie ustaw</t>
  </si>
  <si>
    <t>0410</t>
  </si>
  <si>
    <t>Wpływy z opłaty skarbowej</t>
  </si>
  <si>
    <t>0480</t>
  </si>
  <si>
    <t>Wpływy od zezwoleń na sprzedaż alkoholu</t>
  </si>
  <si>
    <t>75621</t>
  </si>
  <si>
    <t>Udział Gmin w podatkach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</si>
  <si>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</si>
  <si>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</si>
  <si>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</si>
  <si>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</si>
  <si>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</si>
  <si>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</si>
  <si>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</si>
  <si>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</t>
  </si>
  <si>
    <t>2920</t>
  </si>
  <si>
    <t>Subwencja</t>
  </si>
  <si>
    <t>75807</t>
  </si>
  <si>
    <t>Część wyrównawcza subwencji ogólnej dla gmin</t>
  </si>
  <si>
    <t>75831</t>
  </si>
  <si>
    <t>Część równoważąca subwencji ogólnej</t>
  </si>
  <si>
    <t>801</t>
  </si>
  <si>
    <t>Oświata i wychowanie</t>
  </si>
  <si>
    <t>80101</t>
  </si>
  <si>
    <t>Szkoły Podstawowe</t>
  </si>
  <si>
    <t>Wpływy z najmu i dzierżawy</t>
  </si>
  <si>
    <t>2030</t>
  </si>
  <si>
    <t>Dotacje celowe otrzymane z budżetu państwa na realizację własnych zadań bieżących</t>
  </si>
  <si>
    <t>80104</t>
  </si>
  <si>
    <t>Przedszkola</t>
  </si>
  <si>
    <t>2310</t>
  </si>
  <si>
    <t>Dotacje celowe otrzymane z gminy na zadania bieżące realizowane na podstawie porozumień (umów)między j.s.t.</t>
  </si>
  <si>
    <t>80195</t>
  </si>
  <si>
    <t>852</t>
  </si>
  <si>
    <t>Pomoc społeczna</t>
  </si>
  <si>
    <t>85212</t>
  </si>
  <si>
    <t>Świadczenia rodzinne ,zaliczka alimentacyjna oraz składki na ubezpieczenia emerytalne i rentowe z ubezpieczenia społecznego</t>
  </si>
  <si>
    <t>2910</t>
  </si>
  <si>
    <t xml:space="preserve">Zwrot dotacji wykorzystanych niezgodnie z przeznaczeniem lub pobranych w nadmiernej wysokości </t>
  </si>
  <si>
    <t>pozostałe odsetki</t>
  </si>
  <si>
    <t>85213</t>
  </si>
  <si>
    <t>Składki na ubezpieczenia zdrowotne opłacane za osoby pobierające niektóre świadczenia z pomocy społecznej , niektóre świadczenia rodzinne oraz za osoby uczestniczace w zajęciach centrum integracji społecznej</t>
  </si>
  <si>
    <t>85214</t>
  </si>
  <si>
    <t>Zasiłki i pomoc w naturze oraz składki na ubezpieczenia społeczne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</si>
  <si>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</si>
  <si>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</si>
  <si>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</si>
  <si>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</si>
  <si>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</si>
  <si>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</si>
  <si>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Wpływy z usług opiekuńczych</t>
  </si>
  <si>
    <t>85295</t>
  </si>
  <si>
    <t xml:space="preserve">Pozostałe zadania w zakresie polityki społecznej </t>
  </si>
  <si>
    <t>Dotacje rozwojowe oraz środki na finansowanie Wspólnej Polityki Rolnej</t>
  </si>
  <si>
    <t>Edukacyjna opieka wychowawcza</t>
  </si>
  <si>
    <t>85415</t>
  </si>
  <si>
    <t>Pomoc materialna dla uczniów</t>
  </si>
  <si>
    <t>900</t>
  </si>
  <si>
    <t>Gospodarka komunalna i ochrona środowiska</t>
  </si>
  <si>
    <t>90001</t>
  </si>
  <si>
    <t>Gospodarka ściekowa</t>
  </si>
  <si>
    <t>90019</t>
  </si>
  <si>
    <t xml:space="preserve">Wpływy i wydatki związane z gromadzeniem środków z opłat i kar za korzystanie ze środowiska </t>
  </si>
  <si>
    <t>0690</t>
  </si>
  <si>
    <t>Wpływy z różnych opłat</t>
  </si>
  <si>
    <t>921</t>
  </si>
  <si>
    <t>Kultura i ochrona dziedzictwa narodowego</t>
  </si>
  <si>
    <t>92109</t>
  </si>
  <si>
    <t>Domy i ośrodki kultury</t>
  </si>
  <si>
    <t xml:space="preserve">Ogółem dochody                  </t>
  </si>
  <si>
    <t>w złotych</t>
  </si>
  <si>
    <t>§*</t>
  </si>
  <si>
    <t>Nazwa</t>
  </si>
  <si>
    <t>w tym:</t>
  </si>
  <si>
    <t>Wydatki bieżące</t>
  </si>
  <si>
    <t>z tego:</t>
  </si>
  <si>
    <t>Wynagro-
dzenia i składki od nich naliczane</t>
  </si>
  <si>
    <t>wydatki związane z realizacją statutowych zadań jednostek</t>
  </si>
  <si>
    <t>Dotacje na zadania bieżące</t>
  </si>
  <si>
    <t>świadczenia na rzecz osób fizycznych</t>
  </si>
  <si>
    <t>w. na programy finansowane  z udziałem środków opisanych w art. 5 ust. 1 pkt 2. i 3 ufp w części zw. z realizacją zadań jst</t>
  </si>
  <si>
    <t>Wydatki
z tytułu poręczeń
i gwarancji udzielonych przez jst przypadajace do spłaty w roku budżetowym</t>
  </si>
  <si>
    <t>Wydatki na obsługę długu</t>
  </si>
  <si>
    <t>wydatki majątkowe</t>
  </si>
  <si>
    <t xml:space="preserve">inwestycje i zakupy inwestycyjne </t>
  </si>
  <si>
    <t xml:space="preserve">inwestycje i zakupy inwestycyjnena programy finansowane z udziałem środków wym. w art.5 ust. 1 pkt 2. i 3 ufp  </t>
  </si>
  <si>
    <t>zakup i objęcie akcji i udziałów</t>
  </si>
  <si>
    <t>wniesienie wkładów do spółek prawa handlowego</t>
  </si>
  <si>
    <t>6050</t>
  </si>
  <si>
    <t>Wydatki inwestycyjne</t>
  </si>
  <si>
    <t>6059</t>
  </si>
  <si>
    <t>01030</t>
  </si>
  <si>
    <t>Izby rolnicze</t>
  </si>
  <si>
    <t>2850</t>
  </si>
  <si>
    <t>Wpłaty gmin na rzecz izb rolniczych w wysokości 2% uzyskanych wpływów z podatku rolnego</t>
  </si>
  <si>
    <t>4110</t>
  </si>
  <si>
    <t>Składki ZUS</t>
  </si>
  <si>
    <t>4120</t>
  </si>
  <si>
    <t>Składki FP</t>
  </si>
  <si>
    <t>4170</t>
  </si>
  <si>
    <t xml:space="preserve">Wynagrodzenia bezosobowe </t>
  </si>
  <si>
    <t>4210</t>
  </si>
  <si>
    <t>Zakup materiałów i wyposażenia</t>
  </si>
  <si>
    <t>4300</t>
  </si>
  <si>
    <t>Zakup usług pozostałych</t>
  </si>
  <si>
    <t>4430</t>
  </si>
  <si>
    <t>Różne opłaty i składki</t>
  </si>
  <si>
    <t>4270</t>
  </si>
  <si>
    <t>Zakup usług remontowych</t>
  </si>
  <si>
    <t>Zakup pozostałych usług</t>
  </si>
  <si>
    <t>6300</t>
  </si>
  <si>
    <t>70004</t>
  </si>
  <si>
    <t>Różne jednostko obsługujące gospodarkę mieszkaniową</t>
  </si>
  <si>
    <t>2650</t>
  </si>
  <si>
    <t>Dotacje przedmiotowe</t>
  </si>
  <si>
    <t>4010</t>
  </si>
  <si>
    <t>Wynagrodzenia osobowe pracowników</t>
  </si>
  <si>
    <t>4260</t>
  </si>
  <si>
    <t>Zakup energii</t>
  </si>
  <si>
    <t>6060</t>
  </si>
  <si>
    <t>Wydatki na zakupy inwestycyjne</t>
  </si>
  <si>
    <t>4040</t>
  </si>
  <si>
    <t>Dodatkowe wynagrodzenie roczne</t>
  </si>
  <si>
    <t>Składki na ubezpieczenia społeczne</t>
  </si>
  <si>
    <t>Składki na Fundusz Pracy</t>
  </si>
  <si>
    <t>Zakup materiałów</t>
  </si>
  <si>
    <t>75022</t>
  </si>
  <si>
    <t>Rady gmin</t>
  </si>
  <si>
    <t>3030</t>
  </si>
  <si>
    <t>Różne wydatki na rzecz osób fizycznych</t>
  </si>
  <si>
    <t>4700</t>
  </si>
  <si>
    <t>Szkolenia pracowników niebędących członkami korpusu służby cywilnej</t>
  </si>
  <si>
    <t>3020</t>
  </si>
  <si>
    <t>Wydatki osobowe</t>
  </si>
  <si>
    <t>4140</t>
  </si>
  <si>
    <t>Wpłaty na Państwowy Fundusz Osób Nipełnosprawnych</t>
  </si>
  <si>
    <t>Wynagrodzenia bezosobowe</t>
  </si>
  <si>
    <t>zakup energii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</si>
  <si>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</si>
  <si>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</si>
  <si>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</si>
  <si>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</si>
  <si>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</si>
  <si>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</si>
  <si>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</si>
  <si>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</si>
  <si>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4410</t>
  </si>
  <si>
    <t>Podróże służbowe krajowe</t>
  </si>
  <si>
    <t>4440</t>
  </si>
  <si>
    <t>Odpisy na zakładowy fundusz świadczeń socjalnych</t>
  </si>
  <si>
    <t>4480</t>
  </si>
  <si>
    <t xml:space="preserve">Urzędy naczelnych organów władzy państwowej, kontroli i ochrony prawa oraz sądownictwa </t>
  </si>
  <si>
    <t>Urzędy naczelnych organów władzy państwowej, kontroli i ochrony prawa</t>
  </si>
  <si>
    <t>Bezpieczeństwo publiczne i ochrona przeciwpożarowa</t>
  </si>
  <si>
    <t>Ochotnicze straże pożarne</t>
  </si>
  <si>
    <t>75421</t>
  </si>
  <si>
    <t>Zarządzanie kryzysowe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</si>
  <si>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</si>
  <si>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</si>
  <si>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</si>
  <si>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</si>
  <si>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</si>
  <si>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j.s.t.</t>
  </si>
  <si>
    <t>8070</t>
  </si>
  <si>
    <t>Odsetki i dyskonto od krajowych skarbowych papierów wartościowych oraz od krajowych pożyczek i kredytów</t>
  </si>
  <si>
    <t>75818</t>
  </si>
  <si>
    <t>Rezerwy ogólne i celowe</t>
  </si>
  <si>
    <t>4810</t>
  </si>
  <si>
    <t>Rezerwy</t>
  </si>
  <si>
    <t>Szkoły podstawowe</t>
  </si>
  <si>
    <t>Dotacje celowe przekazane gminie na zadania bieżące realizowane na podstawie porozumień (umów) między j.s.t.</t>
  </si>
  <si>
    <t>Nagrody i wydatki osobowe nie zaliczane do wynagrodzeń</t>
  </si>
  <si>
    <t>4240</t>
  </si>
  <si>
    <t>zakup pomocy i książek</t>
  </si>
  <si>
    <t>4580</t>
  </si>
  <si>
    <t xml:space="preserve">Przedszkola </t>
  </si>
  <si>
    <t>2540</t>
  </si>
  <si>
    <t>80110</t>
  </si>
  <si>
    <t>Gimnazja</t>
  </si>
  <si>
    <t>Zakup pomocy i książek</t>
  </si>
  <si>
    <t>80113</t>
  </si>
  <si>
    <t>Dowożenie uczniów do szkół</t>
  </si>
  <si>
    <t>4500</t>
  </si>
  <si>
    <t>Pozostałe podatki na rzecz j.s.t.</t>
  </si>
  <si>
    <t>80114</t>
  </si>
  <si>
    <t>Zespoły obsługi ekonomiczno -administracyjnej szkół</t>
  </si>
  <si>
    <t>Opłaty za usługi internetowe</t>
  </si>
  <si>
    <t>80146</t>
  </si>
  <si>
    <t>Dokształcanie i doskonalenie nauczycieli</t>
  </si>
  <si>
    <t>Podróże krajowe służbowe</t>
  </si>
  <si>
    <t>80148</t>
  </si>
  <si>
    <t>Stołówki szkolne</t>
  </si>
  <si>
    <t>Odpis na ZFŚS</t>
  </si>
  <si>
    <t>851</t>
  </si>
  <si>
    <t>Ochrona zdrowia</t>
  </si>
  <si>
    <t>Zwalczanie narkomanii</t>
  </si>
  <si>
    <t>85154</t>
  </si>
  <si>
    <t>Przeciwdziałanie alkoholizmowi</t>
  </si>
  <si>
    <t>2820</t>
  </si>
  <si>
    <t>Dotacja celowa z budżetu na finansowanie lub dofinansowanie zadań zleconych do realizacji stowarzyszeniom</t>
  </si>
  <si>
    <t>85202</t>
  </si>
  <si>
    <t>Domy pomocy społecznej</t>
  </si>
  <si>
    <t>3110</t>
  </si>
  <si>
    <t>Zakup usług przez j.s.t.od innych j.s.t.</t>
  </si>
  <si>
    <t>Świadczenia społeczne</t>
  </si>
  <si>
    <t xml:space="preserve">Świadczenia rodzinne,zaliczka alimentacyjna oraz składki na ubezpieczenia emerytalno -rentowe z ubezpieczenia społecznego </t>
  </si>
  <si>
    <t>Składki na fundusz pracy</t>
  </si>
  <si>
    <t>Składki na ubezpieczenia zdrowotne opłacane za osoby pobierające niektóre świadczenia z pomocy społecznej , niektóre świadczenia rodzinne oraz za osoby uczestniczące w zajęciach centrum integracji społecznej</t>
  </si>
  <si>
    <t>4130</t>
  </si>
  <si>
    <t>Składki na ubezpieczenia zdrowotne</t>
  </si>
  <si>
    <t>Zasiłki i pomoc w naturze oraz składki na ubezpieczenia emerytalno-rentowe</t>
  </si>
  <si>
    <t>3119</t>
  </si>
  <si>
    <t>85215</t>
  </si>
  <si>
    <t>Dodatki mieszkaniowe</t>
  </si>
  <si>
    <t>4610</t>
  </si>
  <si>
    <t xml:space="preserve">Koszt postępowania sądowego i prokuratorskiego </t>
  </si>
  <si>
    <t>853</t>
  </si>
  <si>
    <t>Pozostałe zadania w zakresie polityki społecznej</t>
  </si>
  <si>
    <t>85395</t>
  </si>
  <si>
    <t>4017</t>
  </si>
  <si>
    <t>Wynagrodzenia osobowe</t>
  </si>
  <si>
    <t>4019</t>
  </si>
  <si>
    <t>4117</t>
  </si>
  <si>
    <t>4119</t>
  </si>
  <si>
    <t>4127</t>
  </si>
  <si>
    <t>4129</t>
  </si>
  <si>
    <t>4177</t>
  </si>
  <si>
    <t>4179</t>
  </si>
  <si>
    <t>4217</t>
  </si>
  <si>
    <t>4219</t>
  </si>
  <si>
    <t>4307</t>
  </si>
  <si>
    <t>4309</t>
  </si>
  <si>
    <t>4367</t>
  </si>
  <si>
    <t>Opłaty z tytułu zakupu usług telefonii komórkowej</t>
  </si>
  <si>
    <t>4369</t>
  </si>
  <si>
    <t>4447</t>
  </si>
  <si>
    <t>4449</t>
  </si>
  <si>
    <t>854</t>
  </si>
  <si>
    <t>85401</t>
  </si>
  <si>
    <t>Świetlice szkolne</t>
  </si>
  <si>
    <t>85412</t>
  </si>
  <si>
    <t>Kolonie i obozy oraz inne formy wypoczynku dzieci i młodzieży szkolnej , a także szkolenia młodzieży</t>
  </si>
  <si>
    <t>3240</t>
  </si>
  <si>
    <t>Stypendia dla uczniów</t>
  </si>
  <si>
    <t>3260</t>
  </si>
  <si>
    <t>Inne formy pomocy dla uczniów</t>
  </si>
  <si>
    <t>6057</t>
  </si>
  <si>
    <t>90002</t>
  </si>
  <si>
    <t xml:space="preserve">Gospodarka odpadami </t>
  </si>
  <si>
    <t>90015</t>
  </si>
  <si>
    <t>Oświetlenie ulic, placów i dróg</t>
  </si>
  <si>
    <t>wydatki inwestycyjne</t>
  </si>
  <si>
    <t>90095</t>
  </si>
  <si>
    <t>2480</t>
  </si>
  <si>
    <t>Dotacje dla instytucji kultury</t>
  </si>
  <si>
    <t>92116</t>
  </si>
  <si>
    <t>Biblioteki</t>
  </si>
  <si>
    <t>Dotacje przedmiotowe z budżetu dla instytucji kultury</t>
  </si>
  <si>
    <t>926</t>
  </si>
  <si>
    <t>Kultura fizyczna i sport</t>
  </si>
  <si>
    <t>92605</t>
  </si>
  <si>
    <t>Zadania w zakresie kultury fizycznej i sportu</t>
  </si>
  <si>
    <t xml:space="preserve">  </t>
  </si>
  <si>
    <t>Lp.</t>
  </si>
  <si>
    <t>Rozdz.</t>
  </si>
  <si>
    <t>§**</t>
  </si>
  <si>
    <t>Nazwa zadania inwestycyjnego</t>
  </si>
  <si>
    <t>Planowane wydatki</t>
  </si>
  <si>
    <t>Jednostka organizacyjna realizująca zadanie lub koordynująca program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</si>
  <si>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</si>
  <si>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</si>
  <si>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</si>
  <si>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</si>
  <si>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</t>
  </si>
  <si>
    <t>1.</t>
  </si>
  <si>
    <t>2.</t>
  </si>
  <si>
    <t>3.</t>
  </si>
  <si>
    <t>4.</t>
  </si>
  <si>
    <t>Modernizacja ul.Bocznej w Rybnie</t>
  </si>
  <si>
    <t>5.</t>
  </si>
  <si>
    <t>Budowa sali gimnastycznej przy Zespole Szkół Zyndaki 2</t>
  </si>
  <si>
    <t>7.</t>
  </si>
  <si>
    <t>Budowa kanalizacji sanitarnej w miejscowości  Pustniki</t>
  </si>
  <si>
    <t>8.</t>
  </si>
  <si>
    <t>9.</t>
  </si>
  <si>
    <t>zakup pojemników do segregacji odpadów</t>
  </si>
  <si>
    <t>10.</t>
  </si>
  <si>
    <t>Wodociąg Surmówka Szelągówka (2 lata)</t>
  </si>
  <si>
    <t>11.</t>
  </si>
  <si>
    <t xml:space="preserve">Wodociąg Borowski Las </t>
  </si>
  <si>
    <t>12.</t>
  </si>
  <si>
    <t xml:space="preserve">Wymiana sieci wodociągowej w Sorkwitach </t>
  </si>
  <si>
    <t>13.</t>
  </si>
  <si>
    <t>Wodociąg Stama -Młynik</t>
  </si>
  <si>
    <t>14.</t>
  </si>
  <si>
    <t>Budowa przyłącza wodociągowego Warpuny-Burszewo</t>
  </si>
  <si>
    <t>Zakup urządzeń na plac zabaw  w miejscowości Surmówka</t>
  </si>
  <si>
    <t>Budowa świetlicy St.Gieląd</t>
  </si>
  <si>
    <t>Budowa świetlicy w Rybnie</t>
  </si>
  <si>
    <t>x</t>
  </si>
  <si>
    <t>Ogółem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</si>
  <si>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</si>
  <si>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</si>
  <si>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</si>
  <si>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</si>
  <si>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</si>
  <si>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2012 r.</t>
  </si>
  <si>
    <t>Dochody-dotacje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</si>
  <si>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</si>
  <si>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</si>
  <si>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</si>
  <si>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</si>
  <si>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</si>
  <si>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</si>
  <si>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(* kol. 3 do wykorzystania fakultatywnego)</t>
  </si>
  <si>
    <t>Dotacje
ogółem</t>
  </si>
  <si>
    <t>Wydatki
ogółem (6+10)</t>
  </si>
  <si>
    <t>dotacje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</si>
  <si>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3 do wykorzystania fakultatywnego</t>
    </r>
  </si>
  <si>
    <t>L.p.</t>
  </si>
  <si>
    <t>Klasyfikacja</t>
  </si>
  <si>
    <t>Plan</t>
  </si>
  <si>
    <t>Planowane dochody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</si>
  <si>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</si>
  <si>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</si>
  <si>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</si>
  <si>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</si>
  <si>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</si>
  <si>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</si>
  <si>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</si>
  <si>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</si>
  <si>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</si>
  <si>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</si>
  <si>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</si>
  <si>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</si>
  <si>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j.s.t.</t>
  </si>
  <si>
    <t xml:space="preserve">§ 941 do 944 </t>
  </si>
  <si>
    <t>6.</t>
  </si>
  <si>
    <t>Nadwyżka budżetu z lat ubiegłych</t>
  </si>
  <si>
    <t>§ 957</t>
  </si>
  <si>
    <t>Obligacje skarbowe</t>
  </si>
  <si>
    <t>§ 911</t>
  </si>
  <si>
    <t>Inne papiery wartościowe</t>
  </si>
  <si>
    <t>§  931</t>
  </si>
  <si>
    <t>Inne źródła (wolne środki)</t>
  </si>
  <si>
    <t>§ 955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</si>
  <si>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</si>
  <si>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</si>
  <si>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</si>
  <si>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</si>
  <si>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</si>
  <si>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</si>
  <si>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</si>
  <si>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</si>
  <si>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</si>
  <si>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</si>
  <si>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</si>
  <si>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</si>
  <si>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</si>
  <si>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</si>
  <si>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</si>
  <si>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</si>
  <si>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r>
      <t>*</t>
    </r>
    <r>
      <rPr>
        <vertAlign val="superscript"/>
        <sz val="10"/>
        <rFont val="Arial CE"/>
        <family val="2"/>
      </rPr>
      <t>)</t>
    </r>
  </si>
  <si>
    <t>dotyczy tylko projektu</t>
  </si>
  <si>
    <t>Nazwa jednostki pomocniczej lub sołectwa</t>
  </si>
  <si>
    <t>kwota</t>
  </si>
  <si>
    <t>Sołectwa</t>
  </si>
  <si>
    <t>Burszewo</t>
  </si>
  <si>
    <t>Borowski Las</t>
  </si>
  <si>
    <t>Choszczewo</t>
  </si>
  <si>
    <t>Gizewo</t>
  </si>
  <si>
    <t>Jełmuń</t>
  </si>
  <si>
    <t>Borowe</t>
  </si>
  <si>
    <t>Jędrychowo</t>
  </si>
  <si>
    <t>Kozłowo</t>
  </si>
  <si>
    <t>Maradki</t>
  </si>
  <si>
    <t>Nibork</t>
  </si>
  <si>
    <t>Pustniki</t>
  </si>
  <si>
    <t>Rozogi</t>
  </si>
  <si>
    <t>Sorkwity</t>
  </si>
  <si>
    <t>Rybno</t>
  </si>
  <si>
    <t>Stama-Młynnik</t>
  </si>
  <si>
    <t>Surmówka</t>
  </si>
  <si>
    <t>Stary Gieląd</t>
  </si>
  <si>
    <t>Szymanowo</t>
  </si>
  <si>
    <t>Warpuny</t>
  </si>
  <si>
    <t>Zyndaki</t>
  </si>
  <si>
    <t>Jednostki pomocnicze</t>
  </si>
  <si>
    <t>Nazwa zadania/podmiotu</t>
  </si>
  <si>
    <t>kwota dotacji</t>
  </si>
  <si>
    <t>przedmiotowej</t>
  </si>
  <si>
    <t>podmiotowej</t>
  </si>
  <si>
    <t>celowej</t>
  </si>
  <si>
    <t xml:space="preserve">Biblioteki </t>
  </si>
  <si>
    <t>Rozwijanie kutury i sportu poprzez upowszechnianie wśród dzieci i młodzieży sportów masowych ,gier zespołowych , rozgrywki piłki nożnej , pomoc w szkoleniu  sportowym dzieci i młodzieży .Organizacja iprez sportowych: rozgrywki piłki nożnej, zakup sprzętu(piłki,buty,siatki na boiska,stroje,zakup nagród i dyplomów ubezpieczenie zawodników opłaty transportu,utrzymanie boisk sportowych(koszenie trawy,nawadnianie).</t>
  </si>
  <si>
    <t>Razem:</t>
  </si>
  <si>
    <t>B.Dotacje dla podmiotów niezaliczanych do sektora finansów publicznych</t>
  </si>
  <si>
    <t>Przedszkole w Sorkwitach</t>
  </si>
  <si>
    <t>Przedszkole w w Warpunach</t>
  </si>
  <si>
    <t>Przedszkole w Rozogach</t>
  </si>
  <si>
    <t>Ogółem A+B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</si>
  <si>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</si>
  <si>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</si>
  <si>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</si>
  <si>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</si>
  <si>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</si>
  <si>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</si>
  <si>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</si>
  <si>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w tym: wpłata do budżetu</t>
  </si>
  <si>
    <t>dotacje z budżetu</t>
  </si>
  <si>
    <t xml:space="preserve">§ 2650 </t>
  </si>
  <si>
    <t>§ 6210</t>
  </si>
  <si>
    <t>Samorządowe zakłady budżetowe</t>
  </si>
  <si>
    <t xml:space="preserve">1. Zakład Gospodarki Komunalnej i Mieszkaniowej w Warpunach </t>
  </si>
  <si>
    <t>Plan dochodów w łącznej kwocie rachunku dochodów samorządowych jednostek budżetowych prowadzących działalność na podstawie ustawy o systemie oświaty  i wydatków nimi finansowanych</t>
  </si>
  <si>
    <t>Plan dochodów</t>
  </si>
  <si>
    <t>Plan wydatków</t>
  </si>
  <si>
    <t>II.</t>
  </si>
  <si>
    <t>Dział, z tego:</t>
  </si>
  <si>
    <t>-rozdział</t>
  </si>
  <si>
    <t>Środki na dofinansowanie własnych zadań bieżacych gmin(związków gmin)powiatów (związków powiatów), samorządów województw , pozyskane z innych żródeł</t>
  </si>
  <si>
    <t>Rózne opłaty i składki</t>
  </si>
  <si>
    <t>2330</t>
  </si>
  <si>
    <t xml:space="preserve">Wydatki na zakupy inwestycyjne </t>
  </si>
  <si>
    <t>4330</t>
  </si>
  <si>
    <t>3257</t>
  </si>
  <si>
    <t>Stypendia różne</t>
  </si>
  <si>
    <t>3259</t>
  </si>
  <si>
    <t>4227</t>
  </si>
  <si>
    <t>4229</t>
  </si>
  <si>
    <t>4417</t>
  </si>
  <si>
    <t>Krajowe podróże służbowe</t>
  </si>
  <si>
    <t>4419</t>
  </si>
  <si>
    <t>Przedszkole w Zyndakach</t>
  </si>
  <si>
    <t>15.</t>
  </si>
  <si>
    <t>16.</t>
  </si>
  <si>
    <t xml:space="preserve">Niepubliczna SP w Kozłowie </t>
  </si>
  <si>
    <t>Niepubliczna SP w Choszczewie</t>
  </si>
  <si>
    <t>Dotacja podmiotowa z budżetu dla niepublicznej jednostki systemu oświaty</t>
  </si>
  <si>
    <t>Gminny Ośrodek Kultury</t>
  </si>
  <si>
    <t xml:space="preserve">Zakup środków żywności </t>
  </si>
  <si>
    <t>4287</t>
  </si>
  <si>
    <t>4289</t>
  </si>
  <si>
    <t>FS</t>
  </si>
  <si>
    <t>Zagospodarowanie placu zabaw w msc.Stary Gieląd</t>
  </si>
  <si>
    <t>Budowa świetlicy w Sorkwitach</t>
  </si>
  <si>
    <t>rok budżetowy 2012 (8+9+10+11)</t>
  </si>
  <si>
    <t>4590</t>
  </si>
  <si>
    <t>Kary i odszkodowania wypłacane na rzecz osób fizycznych</t>
  </si>
  <si>
    <t>Dotacja celowa na pomoc finansową udzielaną między jednostkami samorządu terytorialnego nma dofinansowanie własnych zadań inwestycyjnych i zakupów inwestycyjnych</t>
  </si>
  <si>
    <t>6057    6059</t>
  </si>
  <si>
    <t>Modernizacja istniejącej kotłowni - z wykorzystaniem odnawialnych źródeł enegii(biomasa) oraz termomodernizacja istniejących bydynków  Sorkwitach</t>
  </si>
  <si>
    <t xml:space="preserve">Wydatki* na programy i projekty realizowane ze środków pochodzących z funduszy strukturalnych i Funduszu Spójności oraz pozostałe środki pochodzące ze źródeł zagranicznych nie podlegających zwrotowi. 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</si>
  <si>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</si>
  <si>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</si>
  <si>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</si>
  <si>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</si>
  <si>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</si>
  <si>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</si>
  <si>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</si>
  <si>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</si>
  <si>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</si>
  <si>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</si>
  <si>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</si>
  <si>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</si>
  <si>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</si>
  <si>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</si>
  <si>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</si>
  <si>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</si>
  <si>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</si>
  <si>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1.1</t>
  </si>
  <si>
    <t>Program:</t>
  </si>
  <si>
    <t xml:space="preserve">Regionalny Program Operacyjny Warmia i Mazury na lata 2007-2013 </t>
  </si>
  <si>
    <t>Priorytet:</t>
  </si>
  <si>
    <t xml:space="preserve">Oś Priorytetowa 6: Środowisko Przyrodnicze </t>
  </si>
  <si>
    <t>Działanie:</t>
  </si>
  <si>
    <t xml:space="preserve">Działanie 6.2: Ochrona środowiska przed zanieczyszczeniami i zniszczeniami </t>
  </si>
  <si>
    <t>Nazwa projektu:</t>
  </si>
  <si>
    <t xml:space="preserve">Modernizacja kotłowni olejowej polegającej na przebudowie istniejącej kotłowni na źródło ciepła opalane biomasą wraz z montażem instalacji solarnej, budowa osiedlowej sieci cieplnej oraz termomodernizacja obiektów użyteczności publicznej w Sorkwitach </t>
  </si>
  <si>
    <t>Razem wydatki:</t>
  </si>
  <si>
    <t>1.2</t>
  </si>
  <si>
    <t>Ogółem (1+2)</t>
  </si>
  <si>
    <t>6207</t>
  </si>
  <si>
    <t xml:space="preserve">Dotacje celowe w ramach programów finansowanych z udziałem środków europejskich oraz środków , o których mowa w art.5 ust. 1  pkt 3 oraz pkt 5 i 6 ustawy, lub płatności w ramach budżetu środków europejskich </t>
  </si>
  <si>
    <t>17.</t>
  </si>
  <si>
    <t>18.</t>
  </si>
  <si>
    <t>0760</t>
  </si>
  <si>
    <t xml:space="preserve">wpływy z tytuły przekształcenia prawa własności użytkowania wieczystego w prawo własności </t>
  </si>
  <si>
    <t>2440</t>
  </si>
  <si>
    <t>Dotacje otzrymane z państwowych funduszy celowych na zadania bieżące jst</t>
  </si>
  <si>
    <t>3027</t>
  </si>
  <si>
    <t>3029</t>
  </si>
  <si>
    <t>4047</t>
  </si>
  <si>
    <t>4049</t>
  </si>
  <si>
    <t>85278</t>
  </si>
  <si>
    <t>Usuwanie skutków klęsk żywiołowych</t>
  </si>
  <si>
    <t>6630</t>
  </si>
  <si>
    <t>Dotacje celowe otrzymane z samorządu województwa na inwestycje i zakupy inwestycyjne realizoan e na podstawie porozumień (umó)między jst</t>
  </si>
  <si>
    <t xml:space="preserve">Gospodarka ściekowa i ochrona wód </t>
  </si>
  <si>
    <t xml:space="preserve">Pozostałe odsetki </t>
  </si>
  <si>
    <t xml:space="preserve">Kary i odszkodowania na rzecz osób fizycznych </t>
  </si>
  <si>
    <t>Plan 2013r</t>
  </si>
  <si>
    <t>Przewidywane wykonanie 2012r.</t>
  </si>
  <si>
    <t>Plan dochodów budżetu gminy na 2013 r.</t>
  </si>
  <si>
    <t>Wydatki budżetu gminy na  2013 r.</t>
  </si>
  <si>
    <t>Zadania inwestycyjne (roczne i wieloletnie) przewidziane do realizacji w 2013 r.</t>
  </si>
  <si>
    <t>Dochody i wydatki związane z realizacją zadań z zakresu administracji rządowej i innych zadań zleconych odrębnymi ustawami w 2013 r.</t>
  </si>
  <si>
    <t>Dochody i wydatki związane z realizacją zadań realizowanych na podstawie umów lub porozumień między jednostkami samorządu terytorialnego w 2013 r.</t>
  </si>
  <si>
    <t xml:space="preserve"> Przychody i rozchody budżetu w 2013 r.</t>
  </si>
  <si>
    <t>Wydatki jednostek pomocniczych w 2013 r.</t>
  </si>
  <si>
    <t>Załącznik nr 7 .</t>
  </si>
  <si>
    <t>do uchwał Rady Gminy nr…………………..</t>
  </si>
  <si>
    <t>z dnia……………….</t>
  </si>
  <si>
    <t>Zestawienie planowanych kwot dotacji udzielanych z budżetu jst, realizowanych przez podmioty należące i nienależące do sektora finansów publicznych w 2013 r.</t>
  </si>
  <si>
    <t>Plan przychodów i kosztów samorządowych zakładów budżetowych na 2013 r.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</si>
  <si>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</si>
  <si>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90003</t>
  </si>
  <si>
    <t>Oczyszczanie miast i wsi</t>
  </si>
  <si>
    <t>4230</t>
  </si>
  <si>
    <t>Zakup leków i wyrobów medycznych</t>
  </si>
  <si>
    <t>4510</t>
  </si>
  <si>
    <t>Opłaty na rzecz budżetu państwa</t>
  </si>
  <si>
    <t xml:space="preserve">Niepubliczny Punkt Przedszkolny w Kozłowie </t>
  </si>
  <si>
    <t>Niepubliczny Punkt Przedszkolny w Choszczewie</t>
  </si>
  <si>
    <t>Wspieranie działań na rzecz osób, szczególnie dzieci i młodzieży szkolnej  zagrożonych wykluczeniem społecznym oraz problem alkoholowym i narkotykowym, poprzez organizację czasu wolnego i organizację imprez rekreacyjno-szkoleniowych</t>
  </si>
  <si>
    <t>Wykaszanie terenów zielonych 100 h x 80 zł</t>
  </si>
  <si>
    <t>Utrzymanie zimowe dróg 500 h x 90 zł</t>
  </si>
  <si>
    <t>Wywóz nieczystości stałych  SM-110 (  (2100szt x10,13zł=21 273zł),             KP-7 -     (55szt x287,85=15 832 zł)</t>
  </si>
  <si>
    <t xml:space="preserve">Remonty dróg 48.453 km x 3300 zł </t>
  </si>
  <si>
    <t>85305</t>
  </si>
  <si>
    <t>Żłobki</t>
  </si>
  <si>
    <t>2013r</t>
  </si>
  <si>
    <t>Program Rozwoju Obrzarów Wiejskich</t>
  </si>
  <si>
    <t>Działanie 413: Wdrażanie Lokalnych Strategii Rozwoju dla operacji , które odpowiadają warunkom przyznania pomocy w ramach działania "Odnowa i rozwój wsi:</t>
  </si>
  <si>
    <t>Zagospodarowanie brzegów jeziora  Warpuńskiego , Zyndackiego, Gielądzkiego oraz Jełmuń poprzez budowę pomostów rekreacyjnych</t>
  </si>
  <si>
    <t xml:space="preserve">Wydatki na zakup i objęcie akcji, wniesienie udziałów do spółek prawa handlowego oraz na uzupelnienie funduszy stsutowych banków państwowych i innych instytucji finansowych </t>
  </si>
  <si>
    <t>70095</t>
  </si>
  <si>
    <t xml:space="preserve">Budowa chodnika w Burszewie </t>
  </si>
  <si>
    <t>Budowa Wiaty przystankowej w Choszczewie</t>
  </si>
  <si>
    <t xml:space="preserve">FS </t>
  </si>
  <si>
    <t>Zakup kosiarek dla sołectwa Jędrychowo</t>
  </si>
  <si>
    <t>Doposażenie placu zabaw w Kozłowie</t>
  </si>
  <si>
    <t>Budowa linii ośwetlenia w msc.Kozłowo</t>
  </si>
  <si>
    <t>Budowa boiska i zakup urządzeń (Jełmun i Choszczewo)</t>
  </si>
  <si>
    <t>Modernizacja  świetlicy wiejskiej w Maradkach</t>
  </si>
  <si>
    <t>Budowa wiaty w Rozogach</t>
  </si>
  <si>
    <t>Budowa i zagospodarowanie placu zabaw w Miłukach</t>
  </si>
  <si>
    <t>Zagospodarowanie plaży w Sorkwitach(budowa urządzeń)</t>
  </si>
  <si>
    <t>Budowa linii ośwetlenia w msc.Rybno ul.Ogrodowa</t>
  </si>
  <si>
    <t>Zagospodarowanie terenu przy stawie w Szymanowie</t>
  </si>
  <si>
    <t>Zakup kosiarek dla sołectwa Zyndaki</t>
  </si>
  <si>
    <t>Zakup kabin TOI TOI  dla sołectwa Zyndaki</t>
  </si>
  <si>
    <t>FS-8 883,22</t>
  </si>
  <si>
    <t>Zakup użuwanego samochodu do wywozu odpadów stałych</t>
  </si>
  <si>
    <t>6057 6059</t>
  </si>
  <si>
    <t xml:space="preserve">Zagospodarowanie brzegów jeziora Warpuńskiego, Zyndackiego,Gielądzkiego oraz Jełmuń poprzez budowę pomostów rekreacyjnych </t>
  </si>
  <si>
    <t>Zakup patelni do kuchni w Zespole Szkół Zyndaki 2</t>
  </si>
  <si>
    <t>Zagospodarowanie plaży w Stamie(budowa urządzeń)</t>
  </si>
  <si>
    <t>Budowa studni głębinowej przy Hydroforni Szymanowo</t>
  </si>
  <si>
    <t>Modernizacja świetlicy świetlicy wiejskiej w Gizewie</t>
  </si>
  <si>
    <t>80148  Zespół Szkół w Sorkwitach</t>
  </si>
  <si>
    <t>Zespół Szkół w Zyndakach</t>
  </si>
  <si>
    <t>85206</t>
  </si>
  <si>
    <t>Wspieranie rodziny</t>
  </si>
  <si>
    <t>Plan 2013r.</t>
  </si>
  <si>
    <t xml:space="preserve">Działanie 413: Wdrażanie lokalnych strategii rozwoju dla małych projektów, tj. operacji, które nie odpowiadają warunkom przyznania pomocy w ramach działan Osi 3 ale przyczynią się do osiągnięcia celów tej osi </t>
  </si>
  <si>
    <t xml:space="preserve">Remont Świetlicy wiejskiej w miejscowości Maradki jako sposób na zwiększenie aktywności i integracji mieszkańców wsi </t>
  </si>
  <si>
    <t xml:space="preserve">Remont świetlicy wiejskiej w miejscowości Pustniki jako sposób na zwiększenie aktywności i integracji mieszkańców wsi oraz zwiększenie wykorzystania lokalnych zasobów </t>
  </si>
  <si>
    <t>,</t>
  </si>
  <si>
    <t>Wydatki bieżące razem:</t>
  </si>
  <si>
    <t>1.3</t>
  </si>
  <si>
    <t>1.4</t>
  </si>
  <si>
    <t>Modernizacja świetlicy wiejskiej w miejscowości Pustniki</t>
  </si>
  <si>
    <t>FS 5000,00</t>
  </si>
  <si>
    <t xml:space="preserve">Budowa chodnika w Starym Gielądzie </t>
  </si>
  <si>
    <t>FS 8058,35</t>
  </si>
  <si>
    <t xml:space="preserve"> Ogółem</t>
  </si>
  <si>
    <t>90001 90019</t>
  </si>
  <si>
    <t>Budowa drogi w Warpunach(Młynowa)</t>
  </si>
  <si>
    <t>Planowane wydatki inwestycyjne wieloletnie przewidziane do realizacji w 2013 -2021(zgodnie z zał.nr 3 WPF).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</si>
</sst>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6"/>
      <name val="Arial CE"/>
      <family val="2"/>
    </font>
    <font>
      <b/>
      <sz val="10"/>
      <name val="Arial CE"/>
      <family val="2"/>
    </font>
    <font>
      <b/>
      <i/>
      <sz val="10"/>
      <name val="Arial"/>
      <family val="2"/>
    </font>
    <font>
      <b/>
      <i/>
      <sz val="10"/>
      <name val="Arial CE"/>
      <family val="2"/>
    </font>
    <font>
      <b/>
      <i/>
      <sz val="8"/>
      <name val="Arial"/>
      <family val="2"/>
    </font>
    <font>
      <sz val="14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i/>
      <vertAlign val="superscript"/>
      <sz val="10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E"/>
      <family val="2"/>
    </font>
    <font>
      <b/>
      <sz val="12"/>
      <name val="Arial CE"/>
      <family val="2"/>
    </font>
    <font>
      <vertAlign val="superscript"/>
      <sz val="10"/>
      <name val="Arial CE"/>
      <family val="2"/>
    </font>
    <font>
      <b/>
      <sz val="13"/>
      <name val="Arial CE"/>
      <family val="2"/>
    </font>
    <font>
      <i/>
      <sz val="9"/>
      <name val="Arial CE"/>
      <family val="2"/>
    </font>
    <font>
      <b/>
      <sz val="12"/>
      <name val="Arial"/>
      <family val="2"/>
    </font>
    <font>
      <b/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 style="hair"/>
      <top style="hair"/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3" fillId="20" borderId="1" applyNumberFormat="0" applyAlignment="0" applyProtection="0"/>
    <xf numFmtId="0" fontId="13" fillId="20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</cellStyleXfs>
  <cellXfs count="589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20" fillId="20" borderId="10" xfId="0" applyNumberFormat="1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vertical="top" wrapText="1"/>
    </xf>
    <xf numFmtId="4" fontId="23" fillId="20" borderId="10" xfId="0" applyNumberFormat="1" applyFont="1" applyFill="1" applyBorder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wrapText="1"/>
    </xf>
    <xf numFmtId="4" fontId="25" fillId="0" borderId="12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wrapText="1"/>
    </xf>
    <xf numFmtId="4" fontId="1" fillId="0" borderId="14" xfId="0" applyNumberFormat="1" applyFont="1" applyBorder="1" applyAlignment="1">
      <alignment vertical="center"/>
    </xf>
    <xf numFmtId="49" fontId="24" fillId="0" borderId="15" xfId="0" applyNumberFormat="1" applyFont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wrapText="1"/>
    </xf>
    <xf numFmtId="4" fontId="25" fillId="0" borderId="15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vertical="top" wrapText="1"/>
    </xf>
    <xf numFmtId="4" fontId="23" fillId="20" borderId="10" xfId="0" applyNumberFormat="1" applyFont="1" applyFill="1" applyBorder="1" applyAlignment="1">
      <alignment vertical="center"/>
    </xf>
    <xf numFmtId="49" fontId="24" fillId="0" borderId="12" xfId="0" applyNumberFormat="1" applyFont="1" applyBorder="1" applyAlignment="1">
      <alignment vertical="top" wrapText="1"/>
    </xf>
    <xf numFmtId="4" fontId="25" fillId="0" borderId="12" xfId="0" applyNumberFormat="1" applyFon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14" xfId="0" applyNumberFormat="1" applyBorder="1" applyAlignment="1">
      <alignment vertical="center"/>
    </xf>
    <xf numFmtId="49" fontId="24" fillId="0" borderId="12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top" wrapText="1"/>
    </xf>
    <xf numFmtId="4" fontId="0" fillId="0" borderId="13" xfId="0" applyNumberFormat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vertical="top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4" fontId="0" fillId="0" borderId="13" xfId="0" applyNumberFormat="1" applyBorder="1" applyAlignment="1">
      <alignment/>
    </xf>
    <xf numFmtId="49" fontId="24" fillId="0" borderId="13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vertical="top" wrapText="1"/>
    </xf>
    <xf numFmtId="4" fontId="25" fillId="0" borderId="13" xfId="0" applyNumberFormat="1" applyFont="1" applyBorder="1" applyAlignment="1">
      <alignment horizontal="right" vertical="center"/>
    </xf>
    <xf numFmtId="4" fontId="25" fillId="0" borderId="13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vertical="top" wrapText="1"/>
    </xf>
    <xf numFmtId="4" fontId="25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vertical="top" wrapText="1"/>
    </xf>
    <xf numFmtId="4" fontId="0" fillId="0" borderId="16" xfId="0" applyNumberFormat="1" applyBorder="1" applyAlignment="1">
      <alignment/>
    </xf>
    <xf numFmtId="4" fontId="0" fillId="0" borderId="16" xfId="0" applyNumberFormat="1" applyBorder="1" applyAlignment="1">
      <alignment vertical="center"/>
    </xf>
    <xf numFmtId="4" fontId="25" fillId="0" borderId="12" xfId="0" applyNumberFormat="1" applyFont="1" applyBorder="1" applyAlignment="1">
      <alignment/>
    </xf>
    <xf numFmtId="49" fontId="0" fillId="0" borderId="16" xfId="0" applyNumberFormat="1" applyFont="1" applyBorder="1" applyAlignment="1">
      <alignment vertical="top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top" wrapText="1"/>
    </xf>
    <xf numFmtId="49" fontId="26" fillId="0" borderId="12" xfId="0" applyNumberFormat="1" applyFont="1" applyBorder="1" applyAlignment="1">
      <alignment horizontal="left" wrapText="1"/>
    </xf>
    <xf numFmtId="49" fontId="24" fillId="0" borderId="15" xfId="0" applyNumberFormat="1" applyFont="1" applyBorder="1" applyAlignment="1">
      <alignment vertical="top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vertical="top" wrapText="1"/>
    </xf>
    <xf numFmtId="4" fontId="20" fillId="20" borderId="10" xfId="0" applyNumberFormat="1" applyFont="1" applyFill="1" applyBorder="1" applyAlignment="1">
      <alignment/>
    </xf>
    <xf numFmtId="4" fontId="20" fillId="20" borderId="10" xfId="0" applyNumberFormat="1" applyFont="1" applyFill="1" applyBorder="1" applyAlignment="1">
      <alignment vertical="center"/>
    </xf>
    <xf numFmtId="0" fontId="20" fillId="0" borderId="12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2" xfId="0" applyFont="1" applyBorder="1" applyAlignment="1">
      <alignment horizontal="center"/>
    </xf>
    <xf numFmtId="49" fontId="24" fillId="0" borderId="12" xfId="0" applyNumberFormat="1" applyFont="1" applyBorder="1" applyAlignment="1">
      <alignment horizontal="left" wrapText="1"/>
    </xf>
    <xf numFmtId="4" fontId="24" fillId="0" borderId="12" xfId="0" applyNumberFormat="1" applyFont="1" applyBorder="1" applyAlignment="1">
      <alignment/>
    </xf>
    <xf numFmtId="4" fontId="24" fillId="0" borderId="12" xfId="0" applyNumberFormat="1" applyFont="1" applyBorder="1" applyAlignment="1">
      <alignment vertical="center"/>
    </xf>
    <xf numFmtId="0" fontId="2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49" fontId="0" fillId="0" borderId="13" xfId="0" applyNumberFormat="1" applyFont="1" applyBorder="1" applyAlignment="1">
      <alignment horizontal="left" wrapText="1"/>
    </xf>
    <xf numFmtId="0" fontId="2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left" wrapText="1"/>
    </xf>
    <xf numFmtId="4" fontId="20" fillId="20" borderId="10" xfId="0" applyNumberFormat="1" applyFont="1" applyFill="1" applyBorder="1" applyAlignment="1">
      <alignment horizontal="right" vertical="center" wrapText="1"/>
    </xf>
    <xf numFmtId="4" fontId="20" fillId="20" borderId="10" xfId="0" applyNumberFormat="1" applyFont="1" applyFill="1" applyBorder="1" applyAlignment="1">
      <alignment vertical="center" wrapText="1"/>
    </xf>
    <xf numFmtId="4" fontId="20" fillId="0" borderId="18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5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 wrapText="1"/>
    </xf>
    <xf numFmtId="0" fontId="23" fillId="0" borderId="19" xfId="0" applyFont="1" applyBorder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3" fillId="20" borderId="10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vertical="center"/>
    </xf>
    <xf numFmtId="4" fontId="23" fillId="0" borderId="10" xfId="0" applyNumberFormat="1" applyFont="1" applyBorder="1" applyAlignment="1">
      <alignment horizontal="right" vertical="center"/>
    </xf>
    <xf numFmtId="49" fontId="25" fillId="0" borderId="15" xfId="0" applyNumberFormat="1" applyFont="1" applyBorder="1" applyAlignment="1">
      <alignment vertical="center"/>
    </xf>
    <xf numFmtId="49" fontId="25" fillId="0" borderId="10" xfId="0" applyNumberFormat="1" applyFont="1" applyBorder="1" applyAlignment="1">
      <alignment vertical="center"/>
    </xf>
    <xf numFmtId="4" fontId="25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19" xfId="0" applyNumberFormat="1" applyFont="1" applyBorder="1" applyAlignment="1">
      <alignment vertical="center"/>
    </xf>
    <xf numFmtId="4" fontId="0" fillId="0" borderId="19" xfId="0" applyNumberFormat="1" applyBorder="1" applyAlignment="1">
      <alignment vertical="center"/>
    </xf>
    <xf numFmtId="2" fontId="0" fillId="0" borderId="19" xfId="0" applyNumberFormat="1" applyBorder="1" applyAlignment="1">
      <alignment vertical="center"/>
    </xf>
    <xf numFmtId="49" fontId="23" fillId="0" borderId="19" xfId="0" applyNumberFormat="1" applyFont="1" applyBorder="1" applyAlignment="1">
      <alignment vertical="center"/>
    </xf>
    <xf numFmtId="49" fontId="25" fillId="0" borderId="17" xfId="0" applyNumberFormat="1" applyFont="1" applyBorder="1" applyAlignment="1">
      <alignment vertical="center"/>
    </xf>
    <xf numFmtId="49" fontId="25" fillId="0" borderId="19" xfId="0" applyNumberFormat="1" applyFont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49" fontId="23" fillId="0" borderId="16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2" fontId="25" fillId="0" borderId="19" xfId="0" applyNumberFormat="1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horizontal="right" vertical="top"/>
    </xf>
    <xf numFmtId="0" fontId="20" fillId="20" borderId="20" xfId="0" applyFont="1" applyFill="1" applyBorder="1" applyAlignment="1">
      <alignment horizontal="center" vertical="center"/>
    </xf>
    <xf numFmtId="0" fontId="20" fillId="20" borderId="21" xfId="0" applyFont="1" applyFill="1" applyBorder="1" applyAlignment="1">
      <alignment horizontal="center" vertical="center"/>
    </xf>
    <xf numFmtId="0" fontId="20" fillId="20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4" fontId="1" fillId="0" borderId="24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4" fontId="1" fillId="0" borderId="22" xfId="0" applyNumberFormat="1" applyFont="1" applyBorder="1" applyAlignment="1">
      <alignment horizontal="center" vertical="center"/>
    </xf>
    <xf numFmtId="0" fontId="20" fillId="20" borderId="20" xfId="0" applyFont="1" applyFill="1" applyBorder="1" applyAlignment="1">
      <alignment vertical="center"/>
    </xf>
    <xf numFmtId="0" fontId="1" fillId="20" borderId="20" xfId="0" applyFont="1" applyFill="1" applyBorder="1" applyAlignment="1">
      <alignment horizontal="center" vertical="center"/>
    </xf>
    <xf numFmtId="4" fontId="1" fillId="20" borderId="20" xfId="0" applyNumberFormat="1" applyFont="1" applyFill="1" applyBorder="1" applyAlignment="1">
      <alignment vertical="center"/>
    </xf>
    <xf numFmtId="4" fontId="0" fillId="0" borderId="23" xfId="0" applyNumberForma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4" fontId="1" fillId="0" borderId="25" xfId="0" applyNumberFormat="1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4" fontId="1" fillId="0" borderId="23" xfId="0" applyNumberFormat="1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4" fontId="1" fillId="0" borderId="27" xfId="0" applyNumberFormat="1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23" fillId="0" borderId="33" xfId="0" applyFont="1" applyBorder="1" applyAlignment="1">
      <alignment horizontal="left"/>
    </xf>
    <xf numFmtId="0" fontId="23" fillId="0" borderId="34" xfId="0" applyFont="1" applyBorder="1" applyAlignment="1">
      <alignment horizontal="left"/>
    </xf>
    <xf numFmtId="4" fontId="0" fillId="0" borderId="35" xfId="0" applyNumberFormat="1" applyBorder="1" applyAlignment="1">
      <alignment horizontal="right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left"/>
    </xf>
    <xf numFmtId="0" fontId="23" fillId="0" borderId="37" xfId="0" applyFont="1" applyBorder="1" applyAlignment="1">
      <alignment horizontal="left"/>
    </xf>
    <xf numFmtId="0" fontId="23" fillId="0" borderId="38" xfId="0" applyFont="1" applyBorder="1" applyAlignment="1">
      <alignment horizontal="left"/>
    </xf>
    <xf numFmtId="4" fontId="0" fillId="0" borderId="39" xfId="0" applyNumberFormat="1" applyBorder="1" applyAlignment="1">
      <alignment horizontal="right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23" fillId="0" borderId="41" xfId="0" applyFont="1" applyBorder="1" applyAlignment="1">
      <alignment horizontal="left"/>
    </xf>
    <xf numFmtId="0" fontId="23" fillId="0" borderId="42" xfId="0" applyFont="1" applyBorder="1" applyAlignment="1">
      <alignment horizontal="left"/>
    </xf>
    <xf numFmtId="4" fontId="0" fillId="0" borderId="43" xfId="0" applyNumberFormat="1" applyBorder="1" applyAlignment="1">
      <alignment horizontal="right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45" xfId="0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4" fontId="0" fillId="0" borderId="49" xfId="0" applyNumberFormat="1" applyBorder="1" applyAlignment="1">
      <alignment horizontal="right"/>
    </xf>
    <xf numFmtId="0" fontId="0" fillId="0" borderId="17" xfId="0" applyBorder="1" applyAlignment="1">
      <alignment/>
    </xf>
    <xf numFmtId="4" fontId="0" fillId="0" borderId="10" xfId="0" applyNumberFormat="1" applyBorder="1" applyAlignment="1">
      <alignment/>
    </xf>
    <xf numFmtId="0" fontId="29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4" fontId="0" fillId="0" borderId="19" xfId="0" applyNumberFormat="1" applyFont="1" applyBorder="1" applyAlignment="1">
      <alignment/>
    </xf>
    <xf numFmtId="0" fontId="0" fillId="0" borderId="50" xfId="0" applyFont="1" applyBorder="1" applyAlignment="1">
      <alignment/>
    </xf>
    <xf numFmtId="49" fontId="0" fillId="0" borderId="19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0" fillId="0" borderId="0" xfId="86">
      <alignment/>
      <protection/>
    </xf>
    <xf numFmtId="0" fontId="29" fillId="0" borderId="0" xfId="86" applyFont="1" applyAlignment="1">
      <alignment horizontal="center" vertical="center"/>
      <protection/>
    </xf>
    <xf numFmtId="0" fontId="0" fillId="0" borderId="0" xfId="86" applyAlignment="1">
      <alignment vertical="center"/>
      <protection/>
    </xf>
    <xf numFmtId="0" fontId="30" fillId="0" borderId="0" xfId="86" applyFont="1" applyAlignment="1">
      <alignment horizontal="right" vertical="top"/>
      <protection/>
    </xf>
    <xf numFmtId="0" fontId="23" fillId="20" borderId="10" xfId="86" applyFont="1" applyFill="1" applyBorder="1" applyAlignment="1">
      <alignment horizontal="center" vertical="center" wrapText="1"/>
      <protection/>
    </xf>
    <xf numFmtId="0" fontId="22" fillId="0" borderId="10" xfId="86" applyFont="1" applyBorder="1" applyAlignment="1">
      <alignment horizontal="center" vertical="center"/>
      <protection/>
    </xf>
    <xf numFmtId="0" fontId="0" fillId="0" borderId="12" xfId="86" applyFont="1" applyBorder="1" applyAlignment="1">
      <alignment horizontal="center" vertical="center"/>
      <protection/>
    </xf>
    <xf numFmtId="0" fontId="0" fillId="0" borderId="12" xfId="86" applyFont="1" applyBorder="1" applyAlignment="1">
      <alignment vertical="center"/>
      <protection/>
    </xf>
    <xf numFmtId="4" fontId="0" fillId="0" borderId="12" xfId="86" applyNumberFormat="1" applyFont="1" applyBorder="1" applyAlignment="1">
      <alignment vertical="center"/>
      <protection/>
    </xf>
    <xf numFmtId="0" fontId="0" fillId="0" borderId="13" xfId="86" applyBorder="1" applyAlignment="1">
      <alignment horizontal="center" vertical="center"/>
      <protection/>
    </xf>
    <xf numFmtId="0" fontId="0" fillId="0" borderId="13" xfId="86" applyFont="1" applyBorder="1" applyAlignment="1">
      <alignment horizontal="left" vertical="center" indent="1"/>
      <protection/>
    </xf>
    <xf numFmtId="4" fontId="0" fillId="0" borderId="13" xfId="86" applyNumberFormat="1" applyBorder="1" applyAlignment="1">
      <alignment vertical="center"/>
      <protection/>
    </xf>
    <xf numFmtId="0" fontId="0" fillId="0" borderId="13" xfId="86" applyFont="1" applyBorder="1" applyAlignment="1">
      <alignment horizontal="left" vertical="center" wrapText="1" indent="2"/>
      <protection/>
    </xf>
    <xf numFmtId="0" fontId="0" fillId="0" borderId="13" xfId="86" applyFont="1" applyBorder="1" applyAlignment="1">
      <alignment horizontal="left" vertical="center" indent="2"/>
      <protection/>
    </xf>
    <xf numFmtId="0" fontId="0" fillId="0" borderId="14" xfId="86" applyBorder="1" applyAlignment="1">
      <alignment horizontal="center" vertical="center"/>
      <protection/>
    </xf>
    <xf numFmtId="0" fontId="0" fillId="0" borderId="14" xfId="86" applyFont="1" applyBorder="1" applyAlignment="1">
      <alignment horizontal="left" vertical="center" indent="2"/>
      <protection/>
    </xf>
    <xf numFmtId="4" fontId="0" fillId="0" borderId="14" xfId="86" applyNumberFormat="1" applyBorder="1" applyAlignment="1">
      <alignment vertical="center"/>
      <protection/>
    </xf>
    <xf numFmtId="4" fontId="23" fillId="0" borderId="10" xfId="86" applyNumberFormat="1" applyFont="1" applyBorder="1" applyAlignment="1">
      <alignment vertical="center"/>
      <protection/>
    </xf>
    <xf numFmtId="0" fontId="23" fillId="0" borderId="0" xfId="86" applyFont="1">
      <alignment/>
      <protection/>
    </xf>
    <xf numFmtId="0" fontId="38" fillId="0" borderId="0" xfId="86" applyFont="1">
      <alignment/>
      <protection/>
    </xf>
    <xf numFmtId="0" fontId="0" fillId="0" borderId="0" xfId="87">
      <alignment/>
      <protection/>
    </xf>
    <xf numFmtId="0" fontId="29" fillId="0" borderId="0" xfId="87" applyFont="1" applyAlignment="1">
      <alignment horizontal="center" vertical="center"/>
      <protection/>
    </xf>
    <xf numFmtId="0" fontId="0" fillId="0" borderId="0" xfId="87" applyAlignment="1">
      <alignment vertical="center"/>
      <protection/>
    </xf>
    <xf numFmtId="0" fontId="30" fillId="0" borderId="0" xfId="87" applyFont="1" applyAlignment="1">
      <alignment horizontal="right" vertical="center"/>
      <protection/>
    </xf>
    <xf numFmtId="0" fontId="22" fillId="0" borderId="10" xfId="87" applyFont="1" applyBorder="1" applyAlignment="1">
      <alignment horizontal="center" vertical="center"/>
      <protection/>
    </xf>
    <xf numFmtId="0" fontId="0" fillId="0" borderId="12" xfId="87" applyFont="1" applyBorder="1" applyAlignment="1">
      <alignment horizontal="center" vertical="center"/>
      <protection/>
    </xf>
    <xf numFmtId="49" fontId="0" fillId="0" borderId="12" xfId="87" applyNumberFormat="1" applyFont="1" applyBorder="1" applyAlignment="1">
      <alignment vertical="center"/>
      <protection/>
    </xf>
    <xf numFmtId="4" fontId="0" fillId="0" borderId="12" xfId="87" applyNumberFormat="1" applyBorder="1" applyAlignment="1">
      <alignment vertical="center"/>
      <protection/>
    </xf>
    <xf numFmtId="0" fontId="0" fillId="0" borderId="13" xfId="87" applyBorder="1" applyAlignment="1">
      <alignment horizontal="center" vertical="center"/>
      <protection/>
    </xf>
    <xf numFmtId="49" fontId="0" fillId="0" borderId="13" xfId="87" applyNumberFormat="1" applyFont="1" applyBorder="1" applyAlignment="1">
      <alignment horizontal="left" vertical="center" indent="1"/>
      <protection/>
    </xf>
    <xf numFmtId="4" fontId="0" fillId="0" borderId="13" xfId="87" applyNumberFormat="1" applyBorder="1" applyAlignment="1">
      <alignment vertical="center"/>
      <protection/>
    </xf>
    <xf numFmtId="49" fontId="0" fillId="0" borderId="15" xfId="87" applyNumberFormat="1" applyFont="1" applyBorder="1" applyAlignment="1">
      <alignment vertical="center"/>
      <protection/>
    </xf>
    <xf numFmtId="0" fontId="0" fillId="0" borderId="14" xfId="87" applyBorder="1" applyAlignment="1">
      <alignment horizontal="center" vertical="center"/>
      <protection/>
    </xf>
    <xf numFmtId="4" fontId="0" fillId="0" borderId="14" xfId="87" applyNumberFormat="1" applyBorder="1" applyAlignment="1">
      <alignment vertical="center"/>
      <protection/>
    </xf>
    <xf numFmtId="4" fontId="23" fillId="0" borderId="10" xfId="87" applyNumberFormat="1" applyFont="1" applyBorder="1" applyAlignment="1">
      <alignment vertical="center"/>
      <protection/>
    </xf>
    <xf numFmtId="0" fontId="23" fillId="0" borderId="0" xfId="87" applyFont="1">
      <alignment/>
      <protection/>
    </xf>
    <xf numFmtId="0" fontId="38" fillId="0" borderId="0" xfId="87" applyFont="1">
      <alignment/>
      <protection/>
    </xf>
    <xf numFmtId="4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49" fontId="0" fillId="0" borderId="1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left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6" xfId="0" applyBorder="1" applyAlignment="1">
      <alignment/>
    </xf>
    <xf numFmtId="4" fontId="0" fillId="0" borderId="10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 horizontal="right"/>
    </xf>
    <xf numFmtId="49" fontId="0" fillId="0" borderId="13" xfId="0" applyNumberFormat="1" applyBorder="1" applyAlignment="1">
      <alignment vertical="center"/>
    </xf>
    <xf numFmtId="0" fontId="1" fillId="0" borderId="50" xfId="0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0" fillId="0" borderId="10" xfId="0" applyNumberFormat="1" applyFill="1" applyBorder="1" applyAlignment="1">
      <alignment/>
    </xf>
    <xf numFmtId="0" fontId="33" fillId="20" borderId="10" xfId="0" applyFont="1" applyFill="1" applyBorder="1" applyAlignment="1">
      <alignment horizontal="center" vertical="center" wrapText="1"/>
    </xf>
    <xf numFmtId="0" fontId="33" fillId="20" borderId="17" xfId="0" applyFont="1" applyFill="1" applyBorder="1" applyAlignment="1">
      <alignment horizontal="center" vertical="center" wrapText="1"/>
    </xf>
    <xf numFmtId="0" fontId="32" fillId="20" borderId="51" xfId="0" applyFont="1" applyFill="1" applyBorder="1" applyAlignment="1">
      <alignment/>
    </xf>
    <xf numFmtId="0" fontId="33" fillId="20" borderId="19" xfId="0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49" fontId="33" fillId="20" borderId="52" xfId="0" applyNumberFormat="1" applyFont="1" applyFill="1" applyBorder="1" applyAlignment="1">
      <alignment horizontal="center" vertical="top" wrapText="1"/>
    </xf>
    <xf numFmtId="49" fontId="33" fillId="20" borderId="53" xfId="0" applyNumberFormat="1" applyFont="1" applyFill="1" applyBorder="1" applyAlignment="1">
      <alignment horizontal="center" vertical="top" wrapText="1"/>
    </xf>
    <xf numFmtId="0" fontId="40" fillId="20" borderId="53" xfId="0" applyFont="1" applyFill="1" applyBorder="1" applyAlignment="1">
      <alignment/>
    </xf>
    <xf numFmtId="4" fontId="33" fillId="20" borderId="53" xfId="0" applyNumberFormat="1" applyFont="1" applyFill="1" applyBorder="1" applyAlignment="1">
      <alignment vertical="top" wrapText="1"/>
    </xf>
    <xf numFmtId="49" fontId="26" fillId="0" borderId="54" xfId="0" applyNumberFormat="1" applyFont="1" applyBorder="1" applyAlignment="1">
      <alignment horizontal="center" vertical="top" wrapText="1"/>
    </xf>
    <xf numFmtId="49" fontId="26" fillId="0" borderId="15" xfId="0" applyNumberFormat="1" applyFont="1" applyBorder="1" applyAlignment="1">
      <alignment horizontal="center" vertical="top" wrapText="1"/>
    </xf>
    <xf numFmtId="0" fontId="26" fillId="0" borderId="15" xfId="0" applyFont="1" applyBorder="1" applyAlignment="1">
      <alignment vertical="top" wrapText="1"/>
    </xf>
    <xf numFmtId="4" fontId="26" fillId="0" borderId="55" xfId="0" applyNumberFormat="1" applyFont="1" applyBorder="1" applyAlignment="1">
      <alignment vertical="top" wrapText="1"/>
    </xf>
    <xf numFmtId="49" fontId="30" fillId="0" borderId="56" xfId="0" applyNumberFormat="1" applyFont="1" applyBorder="1" applyAlignment="1">
      <alignment horizontal="center" vertical="top" wrapText="1"/>
    </xf>
    <xf numFmtId="49" fontId="30" fillId="0" borderId="13" xfId="0" applyNumberFormat="1" applyFont="1" applyBorder="1" applyAlignment="1">
      <alignment horizontal="center" vertical="top" wrapText="1"/>
    </xf>
    <xf numFmtId="0" fontId="30" fillId="0" borderId="13" xfId="0" applyFont="1" applyBorder="1" applyAlignment="1">
      <alignment vertical="top" wrapText="1"/>
    </xf>
    <xf numFmtId="4" fontId="30" fillId="0" borderId="13" xfId="0" applyNumberFormat="1" applyFont="1" applyBorder="1" applyAlignment="1">
      <alignment vertical="top" wrapText="1"/>
    </xf>
    <xf numFmtId="4" fontId="30" fillId="0" borderId="57" xfId="0" applyNumberFormat="1" applyFont="1" applyBorder="1" applyAlignment="1">
      <alignment vertical="top" wrapText="1"/>
    </xf>
    <xf numFmtId="49" fontId="30" fillId="0" borderId="15" xfId="0" applyNumberFormat="1" applyFont="1" applyBorder="1" applyAlignment="1">
      <alignment horizontal="center" vertical="top" wrapText="1"/>
    </xf>
    <xf numFmtId="0" fontId="30" fillId="0" borderId="15" xfId="0" applyFont="1" applyBorder="1" applyAlignment="1">
      <alignment vertical="top" wrapText="1"/>
    </xf>
    <xf numFmtId="4" fontId="30" fillId="0" borderId="55" xfId="0" applyNumberFormat="1" applyFont="1" applyBorder="1" applyAlignment="1">
      <alignment vertical="top" wrapText="1"/>
    </xf>
    <xf numFmtId="4" fontId="30" fillId="0" borderId="37" xfId="0" applyNumberFormat="1" applyFont="1" applyBorder="1" applyAlignment="1">
      <alignment vertical="top" wrapText="1"/>
    </xf>
    <xf numFmtId="4" fontId="30" fillId="0" borderId="15" xfId="0" applyNumberFormat="1" applyFont="1" applyBorder="1" applyAlignment="1">
      <alignment vertical="top" wrapText="1"/>
    </xf>
    <xf numFmtId="49" fontId="26" fillId="0" borderId="56" xfId="0" applyNumberFormat="1" applyFont="1" applyBorder="1" applyAlignment="1">
      <alignment horizontal="center" vertical="top" wrapText="1"/>
    </xf>
    <xf numFmtId="4" fontId="26" fillId="0" borderId="37" xfId="0" applyNumberFormat="1" applyFont="1" applyBorder="1" applyAlignment="1">
      <alignment vertical="top" wrapText="1"/>
    </xf>
    <xf numFmtId="4" fontId="26" fillId="0" borderId="15" xfId="0" applyNumberFormat="1" applyFont="1" applyBorder="1" applyAlignment="1">
      <alignment vertical="top" wrapText="1"/>
    </xf>
    <xf numFmtId="4" fontId="30" fillId="0" borderId="58" xfId="0" applyNumberFormat="1" applyFont="1" applyBorder="1" applyAlignment="1">
      <alignment vertical="top" wrapText="1"/>
    </xf>
    <xf numFmtId="4" fontId="32" fillId="0" borderId="15" xfId="0" applyNumberFormat="1" applyFont="1" applyBorder="1" applyAlignment="1">
      <alignment vertical="top" wrapText="1"/>
    </xf>
    <xf numFmtId="4" fontId="32" fillId="0" borderId="59" xfId="0" applyNumberFormat="1" applyFont="1" applyBorder="1" applyAlignment="1">
      <alignment vertical="top" wrapText="1"/>
    </xf>
    <xf numFmtId="49" fontId="30" fillId="0" borderId="60" xfId="0" applyNumberFormat="1" applyFont="1" applyBorder="1" applyAlignment="1">
      <alignment horizontal="center" vertical="top" wrapText="1"/>
    </xf>
    <xf numFmtId="49" fontId="30" fillId="0" borderId="17" xfId="0" applyNumberFormat="1" applyFont="1" applyBorder="1" applyAlignment="1">
      <alignment horizontal="center" vertical="top" wrapText="1"/>
    </xf>
    <xf numFmtId="0" fontId="30" fillId="0" borderId="17" xfId="0" applyFont="1" applyBorder="1" applyAlignment="1">
      <alignment vertical="top" wrapText="1"/>
    </xf>
    <xf numFmtId="4" fontId="30" fillId="0" borderId="17" xfId="0" applyNumberFormat="1" applyFont="1" applyBorder="1" applyAlignment="1">
      <alignment vertical="top" wrapText="1"/>
    </xf>
    <xf numFmtId="4" fontId="30" fillId="0" borderId="61" xfId="0" applyNumberFormat="1" applyFont="1" applyBorder="1" applyAlignment="1">
      <alignment vertical="top" wrapText="1"/>
    </xf>
    <xf numFmtId="4" fontId="30" fillId="0" borderId="62" xfId="0" applyNumberFormat="1" applyFont="1" applyBorder="1" applyAlignment="1">
      <alignment vertical="top" wrapText="1"/>
    </xf>
    <xf numFmtId="0" fontId="33" fillId="20" borderId="53" xfId="0" applyFont="1" applyFill="1" applyBorder="1" applyAlignment="1">
      <alignment vertical="top" wrapText="1"/>
    </xf>
    <xf numFmtId="4" fontId="33" fillId="20" borderId="63" xfId="0" applyNumberFormat="1" applyFont="1" applyFill="1" applyBorder="1" applyAlignment="1">
      <alignment vertical="top" wrapText="1"/>
    </xf>
    <xf numFmtId="4" fontId="33" fillId="20" borderId="64" xfId="0" applyNumberFormat="1" applyFont="1" applyFill="1" applyBorder="1" applyAlignment="1">
      <alignment vertical="top" wrapText="1"/>
    </xf>
    <xf numFmtId="4" fontId="26" fillId="0" borderId="59" xfId="0" applyNumberFormat="1" applyFont="1" applyBorder="1" applyAlignment="1">
      <alignment vertical="top" wrapText="1"/>
    </xf>
    <xf numFmtId="49" fontId="30" fillId="0" borderId="16" xfId="0" applyNumberFormat="1" applyFont="1" applyBorder="1" applyAlignment="1">
      <alignment horizontal="center" vertical="top" wrapText="1"/>
    </xf>
    <xf numFmtId="0" fontId="30" fillId="0" borderId="16" xfId="0" applyFont="1" applyBorder="1" applyAlignment="1">
      <alignment vertical="top" wrapText="1"/>
    </xf>
    <xf numFmtId="4" fontId="30" fillId="0" borderId="59" xfId="0" applyNumberFormat="1" applyFont="1" applyBorder="1" applyAlignment="1">
      <alignment vertical="top" wrapText="1"/>
    </xf>
    <xf numFmtId="49" fontId="32" fillId="0" borderId="15" xfId="0" applyNumberFormat="1" applyFont="1" applyBorder="1" applyAlignment="1">
      <alignment horizontal="center" vertical="top" wrapText="1"/>
    </xf>
    <xf numFmtId="4" fontId="32" fillId="0" borderId="55" xfId="0" applyNumberFormat="1" applyFont="1" applyBorder="1" applyAlignment="1">
      <alignment vertical="top" wrapText="1"/>
    </xf>
    <xf numFmtId="49" fontId="30" fillId="0" borderId="65" xfId="0" applyNumberFormat="1" applyFont="1" applyBorder="1" applyAlignment="1">
      <alignment horizontal="center" vertical="top" wrapText="1"/>
    </xf>
    <xf numFmtId="4" fontId="30" fillId="0" borderId="16" xfId="0" applyNumberFormat="1" applyFont="1" applyBorder="1" applyAlignment="1">
      <alignment vertical="top" wrapText="1"/>
    </xf>
    <xf numFmtId="4" fontId="30" fillId="0" borderId="66" xfId="0" applyNumberFormat="1" applyFont="1" applyBorder="1" applyAlignment="1">
      <alignment vertical="top" wrapText="1"/>
    </xf>
    <xf numFmtId="4" fontId="30" fillId="0" borderId="67" xfId="0" applyNumberFormat="1" applyFont="1" applyBorder="1" applyAlignment="1">
      <alignment vertical="top" wrapText="1"/>
    </xf>
    <xf numFmtId="49" fontId="30" fillId="0" borderId="62" xfId="0" applyNumberFormat="1" applyFont="1" applyBorder="1" applyAlignment="1">
      <alignment horizontal="center" vertical="top" wrapText="1"/>
    </xf>
    <xf numFmtId="49" fontId="30" fillId="20" borderId="53" xfId="0" applyNumberFormat="1" applyFont="1" applyFill="1" applyBorder="1" applyAlignment="1">
      <alignment horizontal="center" vertical="top" wrapText="1"/>
    </xf>
    <xf numFmtId="0" fontId="30" fillId="20" borderId="53" xfId="0" applyFont="1" applyFill="1" applyBorder="1" applyAlignment="1">
      <alignment vertical="top" wrapText="1"/>
    </xf>
    <xf numFmtId="4" fontId="40" fillId="20" borderId="53" xfId="0" applyNumberFormat="1" applyFont="1" applyFill="1" applyBorder="1" applyAlignment="1">
      <alignment vertical="top" wrapText="1"/>
    </xf>
    <xf numFmtId="49" fontId="26" fillId="0" borderId="17" xfId="0" applyNumberFormat="1" applyFont="1" applyBorder="1" applyAlignment="1">
      <alignment horizontal="center" vertical="top" wrapText="1"/>
    </xf>
    <xf numFmtId="0" fontId="26" fillId="0" borderId="17" xfId="0" applyFont="1" applyBorder="1" applyAlignment="1">
      <alignment vertical="top" wrapText="1"/>
    </xf>
    <xf numFmtId="4" fontId="26" fillId="0" borderId="17" xfId="0" applyNumberFormat="1" applyFont="1" applyBorder="1" applyAlignment="1">
      <alignment vertical="top" wrapText="1"/>
    </xf>
    <xf numFmtId="4" fontId="26" fillId="0" borderId="62" xfId="0" applyNumberFormat="1" applyFont="1" applyBorder="1" applyAlignment="1">
      <alignment vertical="top" wrapText="1"/>
    </xf>
    <xf numFmtId="49" fontId="30" fillId="0" borderId="68" xfId="0" applyNumberFormat="1" applyFont="1" applyBorder="1" applyAlignment="1">
      <alignment horizontal="center" vertical="top" wrapText="1"/>
    </xf>
    <xf numFmtId="0" fontId="30" fillId="0" borderId="68" xfId="0" applyFont="1" applyBorder="1" applyAlignment="1">
      <alignment vertical="top" wrapText="1"/>
    </xf>
    <xf numFmtId="4" fontId="30" fillId="0" borderId="68" xfId="0" applyNumberFormat="1" applyFont="1" applyBorder="1" applyAlignment="1">
      <alignment vertical="top" wrapText="1"/>
    </xf>
    <xf numFmtId="4" fontId="30" fillId="0" borderId="69" xfId="0" applyNumberFormat="1" applyFont="1" applyBorder="1" applyAlignment="1">
      <alignment vertical="top" wrapText="1"/>
    </xf>
    <xf numFmtId="4" fontId="30" fillId="0" borderId="70" xfId="0" applyNumberFormat="1" applyFont="1" applyBorder="1" applyAlignment="1">
      <alignment vertical="top" wrapText="1"/>
    </xf>
    <xf numFmtId="49" fontId="33" fillId="20" borderId="71" xfId="0" applyNumberFormat="1" applyFont="1" applyFill="1" applyBorder="1" applyAlignment="1">
      <alignment horizontal="center" vertical="top" wrapText="1"/>
    </xf>
    <xf numFmtId="49" fontId="33" fillId="24" borderId="72" xfId="0" applyNumberFormat="1" applyFont="1" applyFill="1" applyBorder="1" applyAlignment="1">
      <alignment horizontal="center" vertical="top" wrapText="1"/>
    </xf>
    <xf numFmtId="0" fontId="26" fillId="0" borderId="73" xfId="0" applyFont="1" applyBorder="1" applyAlignment="1">
      <alignment horizontal="center"/>
    </xf>
    <xf numFmtId="49" fontId="26" fillId="24" borderId="74" xfId="0" applyNumberFormat="1" applyFont="1" applyFill="1" applyBorder="1" applyAlignment="1">
      <alignment horizontal="center" vertical="top" wrapText="1"/>
    </xf>
    <xf numFmtId="0" fontId="26" fillId="24" borderId="74" xfId="0" applyFont="1" applyFill="1" applyBorder="1" applyAlignment="1">
      <alignment vertical="top" wrapText="1"/>
    </xf>
    <xf numFmtId="4" fontId="26" fillId="24" borderId="74" xfId="0" applyNumberFormat="1" applyFont="1" applyFill="1" applyBorder="1" applyAlignment="1">
      <alignment vertical="top" wrapText="1"/>
    </xf>
    <xf numFmtId="4" fontId="26" fillId="24" borderId="75" xfId="0" applyNumberFormat="1" applyFont="1" applyFill="1" applyBorder="1" applyAlignment="1">
      <alignment vertical="top" wrapText="1"/>
    </xf>
    <xf numFmtId="4" fontId="26" fillId="24" borderId="76" xfId="0" applyNumberFormat="1" applyFont="1" applyFill="1" applyBorder="1" applyAlignment="1">
      <alignment vertical="top" wrapText="1"/>
    </xf>
    <xf numFmtId="4" fontId="26" fillId="24" borderId="77" xfId="0" applyNumberFormat="1" applyFont="1" applyFill="1" applyBorder="1" applyAlignment="1">
      <alignment vertical="top" wrapText="1"/>
    </xf>
    <xf numFmtId="49" fontId="30" fillId="24" borderId="78" xfId="0" applyNumberFormat="1" applyFont="1" applyFill="1" applyBorder="1" applyAlignment="1">
      <alignment horizontal="center" vertical="top" wrapText="1"/>
    </xf>
    <xf numFmtId="49" fontId="30" fillId="24" borderId="57" xfId="0" applyNumberFormat="1" applyFont="1" applyFill="1" applyBorder="1" applyAlignment="1">
      <alignment horizontal="center" vertical="top" wrapText="1"/>
    </xf>
    <xf numFmtId="49" fontId="30" fillId="24" borderId="13" xfId="0" applyNumberFormat="1" applyFont="1" applyFill="1" applyBorder="1" applyAlignment="1">
      <alignment horizontal="center" vertical="top" wrapText="1"/>
    </xf>
    <xf numFmtId="0" fontId="30" fillId="24" borderId="13" xfId="0" applyFont="1" applyFill="1" applyBorder="1" applyAlignment="1">
      <alignment vertical="top" wrapText="1"/>
    </xf>
    <xf numFmtId="4" fontId="30" fillId="24" borderId="13" xfId="0" applyNumberFormat="1" applyFont="1" applyFill="1" applyBorder="1" applyAlignment="1">
      <alignment vertical="top" wrapText="1"/>
    </xf>
    <xf numFmtId="4" fontId="30" fillId="24" borderId="41" xfId="0" applyNumberFormat="1" applyFont="1" applyFill="1" applyBorder="1" applyAlignment="1">
      <alignment vertical="top" wrapText="1"/>
    </xf>
    <xf numFmtId="4" fontId="30" fillId="24" borderId="57" xfId="0" applyNumberFormat="1" applyFont="1" applyFill="1" applyBorder="1" applyAlignment="1">
      <alignment vertical="top" wrapText="1"/>
    </xf>
    <xf numFmtId="4" fontId="30" fillId="24" borderId="58" xfId="0" applyNumberFormat="1" applyFont="1" applyFill="1" applyBorder="1" applyAlignment="1">
      <alignment vertical="top" wrapText="1"/>
    </xf>
    <xf numFmtId="0" fontId="26" fillId="0" borderId="59" xfId="0" applyFont="1" applyBorder="1" applyAlignment="1">
      <alignment vertical="top" wrapText="1"/>
    </xf>
    <xf numFmtId="49" fontId="30" fillId="0" borderId="79" xfId="0" applyNumberFormat="1" applyFont="1" applyBorder="1" applyAlignment="1">
      <alignment horizontal="center" vertical="top" wrapText="1"/>
    </xf>
    <xf numFmtId="0" fontId="30" fillId="0" borderId="79" xfId="0" applyFont="1" applyBorder="1" applyAlignment="1">
      <alignment vertical="top" wrapText="1"/>
    </xf>
    <xf numFmtId="4" fontId="30" fillId="0" borderId="79" xfId="0" applyNumberFormat="1" applyFont="1" applyBorder="1" applyAlignment="1">
      <alignment vertical="top" wrapText="1"/>
    </xf>
    <xf numFmtId="4" fontId="30" fillId="0" borderId="80" xfId="0" applyNumberFormat="1" applyFont="1" applyBorder="1" applyAlignment="1">
      <alignment vertical="top" wrapText="1"/>
    </xf>
    <xf numFmtId="4" fontId="30" fillId="0" borderId="81" xfId="0" applyNumberFormat="1" applyFont="1" applyBorder="1" applyAlignment="1">
      <alignment vertical="top" wrapText="1"/>
    </xf>
    <xf numFmtId="49" fontId="30" fillId="0" borderId="12" xfId="0" applyNumberFormat="1" applyFont="1" applyBorder="1" applyAlignment="1">
      <alignment horizontal="center" vertical="top" wrapText="1"/>
    </xf>
    <xf numFmtId="0" fontId="30" fillId="0" borderId="12" xfId="0" applyFont="1" applyBorder="1" applyAlignment="1">
      <alignment vertical="top" wrapText="1"/>
    </xf>
    <xf numFmtId="4" fontId="30" fillId="0" borderId="19" xfId="0" applyNumberFormat="1" applyFont="1" applyBorder="1" applyAlignment="1">
      <alignment vertical="top" wrapText="1"/>
    </xf>
    <xf numFmtId="49" fontId="26" fillId="0" borderId="74" xfId="0" applyNumberFormat="1" applyFont="1" applyBorder="1" applyAlignment="1">
      <alignment horizontal="center" vertical="top" wrapText="1"/>
    </xf>
    <xf numFmtId="49" fontId="26" fillId="0" borderId="82" xfId="0" applyNumberFormat="1" applyFont="1" applyBorder="1" applyAlignment="1">
      <alignment horizontal="left" wrapText="1"/>
    </xf>
    <xf numFmtId="4" fontId="26" fillId="0" borderId="74" xfId="0" applyNumberFormat="1" applyFont="1" applyBorder="1" applyAlignment="1">
      <alignment vertical="top" wrapText="1"/>
    </xf>
    <xf numFmtId="4" fontId="26" fillId="0" borderId="76" xfId="0" applyNumberFormat="1" applyFont="1" applyBorder="1" applyAlignment="1">
      <alignment vertical="top" wrapText="1"/>
    </xf>
    <xf numFmtId="0" fontId="30" fillId="0" borderId="83" xfId="0" applyFont="1" applyBorder="1" applyAlignment="1">
      <alignment vertical="top" wrapText="1"/>
    </xf>
    <xf numFmtId="4" fontId="30" fillId="0" borderId="83" xfId="0" applyNumberFormat="1" applyFont="1" applyBorder="1" applyAlignment="1">
      <alignment vertical="top" wrapText="1"/>
    </xf>
    <xf numFmtId="49" fontId="26" fillId="0" borderId="84" xfId="0" applyNumberFormat="1" applyFont="1" applyBorder="1" applyAlignment="1">
      <alignment horizontal="center" vertical="top" wrapText="1"/>
    </xf>
    <xf numFmtId="0" fontId="26" fillId="0" borderId="74" xfId="0" applyFont="1" applyBorder="1" applyAlignment="1">
      <alignment vertical="top" wrapText="1"/>
    </xf>
    <xf numFmtId="0" fontId="26" fillId="0" borderId="82" xfId="0" applyFont="1" applyBorder="1" applyAlignment="1">
      <alignment vertical="top" wrapText="1"/>
    </xf>
    <xf numFmtId="49" fontId="33" fillId="20" borderId="10" xfId="0" applyNumberFormat="1" applyFont="1" applyFill="1" applyBorder="1" applyAlignment="1">
      <alignment wrapText="1"/>
    </xf>
    <xf numFmtId="49" fontId="30" fillId="0" borderId="17" xfId="0" applyNumberFormat="1" applyFont="1" applyBorder="1" applyAlignment="1">
      <alignment wrapText="1"/>
    </xf>
    <xf numFmtId="49" fontId="26" fillId="0" borderId="17" xfId="0" applyNumberFormat="1" applyFont="1" applyBorder="1" applyAlignment="1">
      <alignment horizontal="center" wrapText="1"/>
    </xf>
    <xf numFmtId="49" fontId="30" fillId="0" borderId="15" xfId="0" applyNumberFormat="1" applyFont="1" applyBorder="1" applyAlignment="1">
      <alignment horizontal="center" wrapText="1"/>
    </xf>
    <xf numFmtId="49" fontId="30" fillId="0" borderId="15" xfId="0" applyNumberFormat="1" applyFont="1" applyBorder="1" applyAlignment="1">
      <alignment horizontal="left" wrapText="1"/>
    </xf>
    <xf numFmtId="4" fontId="30" fillId="0" borderId="15" xfId="0" applyNumberFormat="1" applyFont="1" applyBorder="1" applyAlignment="1">
      <alignment/>
    </xf>
    <xf numFmtId="49" fontId="30" fillId="0" borderId="13" xfId="0" applyNumberFormat="1" applyFont="1" applyBorder="1" applyAlignment="1">
      <alignment horizontal="center" wrapText="1"/>
    </xf>
    <xf numFmtId="49" fontId="30" fillId="0" borderId="13" xfId="0" applyNumberFormat="1" applyFont="1" applyBorder="1" applyAlignment="1">
      <alignment horizontal="left" wrapText="1"/>
    </xf>
    <xf numFmtId="4" fontId="30" fillId="0" borderId="13" xfId="0" applyNumberFormat="1" applyFont="1" applyBorder="1" applyAlignment="1">
      <alignment/>
    </xf>
    <xf numFmtId="49" fontId="30" fillId="0" borderId="13" xfId="0" applyNumberFormat="1" applyFont="1" applyFill="1" applyBorder="1" applyAlignment="1">
      <alignment horizontal="left" wrapText="1"/>
    </xf>
    <xf numFmtId="49" fontId="30" fillId="0" borderId="62" xfId="0" applyNumberFormat="1" applyFont="1" applyBorder="1" applyAlignment="1">
      <alignment wrapText="1"/>
    </xf>
    <xf numFmtId="4" fontId="30" fillId="0" borderId="17" xfId="0" applyNumberFormat="1" applyFont="1" applyBorder="1" applyAlignment="1">
      <alignment/>
    </xf>
    <xf numFmtId="49" fontId="26" fillId="0" borderId="16" xfId="0" applyNumberFormat="1" applyFont="1" applyBorder="1" applyAlignment="1">
      <alignment horizontal="center" vertical="top" wrapText="1"/>
    </xf>
    <xf numFmtId="0" fontId="26" fillId="0" borderId="16" xfId="0" applyFont="1" applyBorder="1" applyAlignment="1">
      <alignment vertical="top" wrapText="1"/>
    </xf>
    <xf numFmtId="4" fontId="26" fillId="0" borderId="16" xfId="0" applyNumberFormat="1" applyFont="1" applyBorder="1" applyAlignment="1">
      <alignment vertical="top" wrapText="1"/>
    </xf>
    <xf numFmtId="4" fontId="26" fillId="0" borderId="66" xfId="0" applyNumberFormat="1" applyFont="1" applyBorder="1" applyAlignment="1">
      <alignment vertical="top" wrapText="1"/>
    </xf>
    <xf numFmtId="4" fontId="26" fillId="0" borderId="67" xfId="0" applyNumberFormat="1" applyFont="1" applyBorder="1" applyAlignment="1">
      <alignment vertical="top" wrapText="1"/>
    </xf>
    <xf numFmtId="49" fontId="26" fillId="0" borderId="0" xfId="0" applyNumberFormat="1" applyFont="1" applyBorder="1" applyAlignment="1">
      <alignment horizontal="center" vertical="top" wrapText="1"/>
    </xf>
    <xf numFmtId="4" fontId="32" fillId="0" borderId="13" xfId="0" applyNumberFormat="1" applyFont="1" applyBorder="1" applyAlignment="1">
      <alignment vertical="top" wrapText="1"/>
    </xf>
    <xf numFmtId="4" fontId="26" fillId="0" borderId="13" xfId="0" applyNumberFormat="1" applyFont="1" applyBorder="1" applyAlignment="1">
      <alignment vertical="top" wrapText="1"/>
    </xf>
    <xf numFmtId="49" fontId="30" fillId="0" borderId="83" xfId="0" applyNumberFormat="1" applyFont="1" applyBorder="1" applyAlignment="1">
      <alignment horizontal="center" vertical="top" wrapText="1"/>
    </xf>
    <xf numFmtId="0" fontId="30" fillId="0" borderId="11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49" fontId="30" fillId="24" borderId="68" xfId="0" applyNumberFormat="1" applyFont="1" applyFill="1" applyBorder="1" applyAlignment="1">
      <alignment horizontal="center" vertical="top" wrapText="1"/>
    </xf>
    <xf numFmtId="0" fontId="33" fillId="0" borderId="85" xfId="0" applyFont="1" applyBorder="1" applyAlignment="1">
      <alignment horizontal="center" vertical="center" wrapText="1"/>
    </xf>
    <xf numFmtId="0" fontId="33" fillId="0" borderId="86" xfId="0" applyFont="1" applyBorder="1" applyAlignment="1">
      <alignment horizontal="center" vertical="center" wrapText="1"/>
    </xf>
    <xf numFmtId="0" fontId="33" fillId="0" borderId="53" xfId="0" applyFont="1" applyBorder="1" applyAlignment="1">
      <alignment horizontal="center" vertical="center" wrapText="1"/>
    </xf>
    <xf numFmtId="4" fontId="32" fillId="0" borderId="64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23" fillId="0" borderId="87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wrapText="1"/>
    </xf>
    <xf numFmtId="4" fontId="0" fillId="0" borderId="13" xfId="0" applyNumberFormat="1" applyBorder="1" applyAlignment="1">
      <alignment/>
    </xf>
    <xf numFmtId="4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right" wrapText="1"/>
    </xf>
    <xf numFmtId="49" fontId="0" fillId="0" borderId="14" xfId="0" applyNumberFormat="1" applyBorder="1" applyAlignment="1">
      <alignment vertical="center"/>
    </xf>
    <xf numFmtId="49" fontId="0" fillId="0" borderId="14" xfId="0" applyNumberFormat="1" applyBorder="1" applyAlignment="1">
      <alignment vertical="center" wrapText="1"/>
    </xf>
    <xf numFmtId="4" fontId="0" fillId="0" borderId="14" xfId="0" applyNumberFormat="1" applyFont="1" applyBorder="1" applyAlignment="1">
      <alignment wrapText="1"/>
    </xf>
    <xf numFmtId="4" fontId="0" fillId="0" borderId="14" xfId="0" applyNumberFormat="1" applyBorder="1" applyAlignment="1">
      <alignment/>
    </xf>
    <xf numFmtId="4" fontId="0" fillId="0" borderId="14" xfId="0" applyNumberFormat="1" applyBorder="1" applyAlignment="1">
      <alignment wrapText="1"/>
    </xf>
    <xf numFmtId="0" fontId="0" fillId="0" borderId="0" xfId="0" applyAlignment="1">
      <alignment wrapText="1"/>
    </xf>
    <xf numFmtId="0" fontId="20" fillId="20" borderId="23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 wrapText="1"/>
    </xf>
    <xf numFmtId="4" fontId="25" fillId="0" borderId="17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vertical="center"/>
    </xf>
    <xf numFmtId="0" fontId="32" fillId="0" borderId="0" xfId="88" applyFont="1">
      <alignment/>
      <protection/>
    </xf>
    <xf numFmtId="0" fontId="33" fillId="20" borderId="10" xfId="88" applyFont="1" applyFill="1" applyBorder="1" applyAlignment="1">
      <alignment horizontal="center" vertical="center" wrapText="1"/>
      <protection/>
    </xf>
    <xf numFmtId="0" fontId="33" fillId="20" borderId="29" xfId="88" applyFont="1" applyFill="1" applyBorder="1" applyAlignment="1">
      <alignment horizontal="center" vertical="center" wrapText="1"/>
      <protection/>
    </xf>
    <xf numFmtId="0" fontId="33" fillId="0" borderId="12" xfId="88" applyFont="1" applyBorder="1" applyAlignment="1">
      <alignment horizontal="center"/>
      <protection/>
    </xf>
    <xf numFmtId="0" fontId="33" fillId="0" borderId="12" xfId="88" applyFont="1" applyBorder="1" applyAlignment="1">
      <alignment wrapText="1"/>
      <protection/>
    </xf>
    <xf numFmtId="4" fontId="33" fillId="0" borderId="12" xfId="88" applyNumberFormat="1" applyFont="1" applyBorder="1">
      <alignment/>
      <protection/>
    </xf>
    <xf numFmtId="0" fontId="32" fillId="0" borderId="13" xfId="88" applyFont="1" applyBorder="1">
      <alignment/>
      <protection/>
    </xf>
    <xf numFmtId="0" fontId="32" fillId="0" borderId="13" xfId="88" applyFont="1" applyBorder="1" applyAlignment="1">
      <alignment horizontal="left"/>
      <protection/>
    </xf>
    <xf numFmtId="4" fontId="32" fillId="0" borderId="13" xfId="88" applyNumberFormat="1" applyFont="1" applyBorder="1">
      <alignment/>
      <protection/>
    </xf>
    <xf numFmtId="2" fontId="32" fillId="0" borderId="13" xfId="88" applyNumberFormat="1" applyFont="1" applyBorder="1">
      <alignment/>
      <protection/>
    </xf>
    <xf numFmtId="0" fontId="32" fillId="0" borderId="10" xfId="88" applyFont="1" applyBorder="1" applyAlignment="1">
      <alignment horizontal="center" vertical="center"/>
      <protection/>
    </xf>
    <xf numFmtId="0" fontId="32" fillId="0" borderId="29" xfId="88" applyFont="1" applyBorder="1" applyAlignment="1">
      <alignment horizontal="center" vertical="center"/>
      <protection/>
    </xf>
    <xf numFmtId="4" fontId="0" fillId="0" borderId="17" xfId="0" applyNumberFormat="1" applyBorder="1" applyAlignment="1">
      <alignment vertical="center"/>
    </xf>
    <xf numFmtId="49" fontId="0" fillId="0" borderId="17" xfId="0" applyNumberFormat="1" applyBorder="1" applyAlignment="1">
      <alignment horizontal="center" vertical="center" wrapText="1"/>
    </xf>
    <xf numFmtId="49" fontId="30" fillId="0" borderId="36" xfId="0" applyNumberFormat="1" applyFont="1" applyBorder="1" applyAlignment="1">
      <alignment horizontal="center" vertical="top" wrapText="1"/>
    </xf>
    <xf numFmtId="0" fontId="30" fillId="0" borderId="40" xfId="0" applyFont="1" applyBorder="1" applyAlignment="1">
      <alignment vertical="top" wrapText="1"/>
    </xf>
    <xf numFmtId="49" fontId="0" fillId="0" borderId="13" xfId="0" applyNumberFormat="1" applyBorder="1" applyAlignment="1">
      <alignment vertical="top" wrapText="1"/>
    </xf>
    <xf numFmtId="49" fontId="0" fillId="0" borderId="19" xfId="0" applyNumberFormat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49" fontId="33" fillId="25" borderId="60" xfId="0" applyNumberFormat="1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center"/>
    </xf>
    <xf numFmtId="0" fontId="33" fillId="20" borderId="11" xfId="0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 wrapText="1"/>
    </xf>
    <xf numFmtId="0" fontId="20" fillId="20" borderId="19" xfId="0" applyFont="1" applyFill="1" applyBorder="1" applyAlignment="1">
      <alignment horizontal="center" vertical="center" wrapText="1"/>
    </xf>
    <xf numFmtId="49" fontId="26" fillId="0" borderId="60" xfId="0" applyNumberFormat="1" applyFont="1" applyBorder="1" applyAlignment="1">
      <alignment horizontal="center" vertical="top" wrapText="1"/>
    </xf>
    <xf numFmtId="4" fontId="26" fillId="0" borderId="61" xfId="0" applyNumberFormat="1" applyFont="1" applyBorder="1" applyAlignment="1">
      <alignment vertical="top" wrapText="1"/>
    </xf>
    <xf numFmtId="4" fontId="32" fillId="0" borderId="17" xfId="0" applyNumberFormat="1" applyFont="1" applyBorder="1" applyAlignment="1">
      <alignment vertical="top" wrapText="1"/>
    </xf>
    <xf numFmtId="0" fontId="33" fillId="20" borderId="61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4" fontId="32" fillId="0" borderId="41" xfId="0" applyNumberFormat="1" applyFont="1" applyBorder="1" applyAlignment="1">
      <alignment vertical="top" wrapText="1"/>
    </xf>
    <xf numFmtId="4" fontId="26" fillId="0" borderId="41" xfId="0" applyNumberFormat="1" applyFont="1" applyBorder="1" applyAlignment="1">
      <alignment vertical="top" wrapText="1"/>
    </xf>
    <xf numFmtId="49" fontId="0" fillId="0" borderId="19" xfId="0" applyNumberFormat="1" applyBorder="1" applyAlignment="1">
      <alignment wrapText="1"/>
    </xf>
    <xf numFmtId="49" fontId="26" fillId="0" borderId="12" xfId="0" applyNumberFormat="1" applyFont="1" applyBorder="1" applyAlignment="1">
      <alignment horizontal="center" wrapText="1"/>
    </xf>
    <xf numFmtId="49" fontId="30" fillId="0" borderId="12" xfId="0" applyNumberFormat="1" applyFont="1" applyBorder="1" applyAlignment="1">
      <alignment horizontal="center" wrapText="1"/>
    </xf>
    <xf numFmtId="4" fontId="26" fillId="0" borderId="12" xfId="0" applyNumberFormat="1" applyFont="1" applyBorder="1" applyAlignment="1">
      <alignment/>
    </xf>
    <xf numFmtId="49" fontId="30" fillId="0" borderId="14" xfId="0" applyNumberFormat="1" applyFont="1" applyBorder="1" applyAlignment="1">
      <alignment horizontal="center" vertical="top" wrapText="1"/>
    </xf>
    <xf numFmtId="0" fontId="30" fillId="0" borderId="14" xfId="0" applyFont="1" applyBorder="1" applyAlignment="1">
      <alignment vertical="top" wrapText="1"/>
    </xf>
    <xf numFmtId="4" fontId="30" fillId="0" borderId="14" xfId="0" applyNumberFormat="1" applyFont="1" applyBorder="1" applyAlignment="1">
      <alignment vertical="top" wrapText="1"/>
    </xf>
    <xf numFmtId="4" fontId="30" fillId="0" borderId="88" xfId="0" applyNumberFormat="1" applyFont="1" applyBorder="1" applyAlignment="1">
      <alignment vertical="top" wrapText="1"/>
    </xf>
    <xf numFmtId="4" fontId="30" fillId="0" borderId="89" xfId="0" applyNumberFormat="1" applyFont="1" applyBorder="1" applyAlignment="1">
      <alignment vertical="top" wrapText="1"/>
    </xf>
    <xf numFmtId="49" fontId="33" fillId="20" borderId="11" xfId="0" applyNumberFormat="1" applyFont="1" applyFill="1" applyBorder="1" applyAlignment="1">
      <alignment horizontal="center" wrapText="1"/>
    </xf>
    <xf numFmtId="49" fontId="33" fillId="20" borderId="17" xfId="0" applyNumberFormat="1" applyFont="1" applyFill="1" applyBorder="1" applyAlignment="1">
      <alignment horizontal="center" wrapText="1"/>
    </xf>
    <xf numFmtId="49" fontId="33" fillId="20" borderId="17" xfId="0" applyNumberFormat="1" applyFont="1" applyFill="1" applyBorder="1" applyAlignment="1">
      <alignment horizontal="left" wrapText="1"/>
    </xf>
    <xf numFmtId="4" fontId="33" fillId="20" borderId="17" xfId="0" applyNumberFormat="1" applyFont="1" applyFill="1" applyBorder="1" applyAlignment="1">
      <alignment/>
    </xf>
    <xf numFmtId="4" fontId="32" fillId="0" borderId="13" xfId="0" applyNumberFormat="1" applyFont="1" applyBorder="1" applyAlignment="1">
      <alignment/>
    </xf>
    <xf numFmtId="4" fontId="26" fillId="0" borderId="13" xfId="0" applyNumberFormat="1" applyFont="1" applyBorder="1" applyAlignment="1">
      <alignment/>
    </xf>
    <xf numFmtId="49" fontId="32" fillId="0" borderId="13" xfId="0" applyNumberFormat="1" applyFont="1" applyBorder="1" applyAlignment="1">
      <alignment horizontal="left" wrapText="1"/>
    </xf>
    <xf numFmtId="49" fontId="30" fillId="0" borderId="14" xfId="0" applyNumberFormat="1" applyFont="1" applyBorder="1" applyAlignment="1">
      <alignment horizontal="center" wrapText="1"/>
    </xf>
    <xf numFmtId="49" fontId="32" fillId="0" borderId="14" xfId="0" applyNumberFormat="1" applyFont="1" applyBorder="1" applyAlignment="1">
      <alignment horizontal="left" wrapText="1"/>
    </xf>
    <xf numFmtId="4" fontId="32" fillId="0" borderId="14" xfId="0" applyNumberFormat="1" applyFont="1" applyBorder="1" applyAlignment="1">
      <alignment/>
    </xf>
    <xf numFmtId="4" fontId="26" fillId="0" borderId="14" xfId="0" applyNumberFormat="1" applyFont="1" applyBorder="1" applyAlignment="1">
      <alignment/>
    </xf>
    <xf numFmtId="49" fontId="33" fillId="25" borderId="17" xfId="0" applyNumberFormat="1" applyFont="1" applyFill="1" applyBorder="1" applyAlignment="1">
      <alignment wrapText="1"/>
    </xf>
    <xf numFmtId="4" fontId="0" fillId="0" borderId="13" xfId="0" applyNumberFormat="1" applyBorder="1" applyAlignment="1">
      <alignment horizontal="right" wrapText="1"/>
    </xf>
    <xf numFmtId="0" fontId="0" fillId="0" borderId="50" xfId="0" applyBorder="1" applyAlignment="1">
      <alignment/>
    </xf>
    <xf numFmtId="0" fontId="0" fillId="0" borderId="32" xfId="0" applyFill="1" applyBorder="1" applyAlignment="1">
      <alignment horizontal="center"/>
    </xf>
    <xf numFmtId="0" fontId="33" fillId="0" borderId="10" xfId="88" applyFont="1" applyBorder="1" applyAlignment="1">
      <alignment horizontal="center"/>
      <protection/>
    </xf>
    <xf numFmtId="0" fontId="33" fillId="0" borderId="10" xfId="88" applyFont="1" applyBorder="1" applyAlignment="1">
      <alignment wrapText="1"/>
      <protection/>
    </xf>
    <xf numFmtId="4" fontId="33" fillId="0" borderId="10" xfId="88" applyNumberFormat="1" applyFont="1" applyBorder="1">
      <alignment/>
      <protection/>
    </xf>
    <xf numFmtId="49" fontId="26" fillId="0" borderId="12" xfId="0" applyNumberFormat="1" applyFont="1" applyBorder="1" applyAlignment="1">
      <alignment horizontal="center" vertical="top" wrapText="1"/>
    </xf>
    <xf numFmtId="49" fontId="30" fillId="0" borderId="90" xfId="0" applyNumberFormat="1" applyFont="1" applyBorder="1" applyAlignment="1">
      <alignment horizontal="center" vertical="top" wrapText="1"/>
    </xf>
    <xf numFmtId="4" fontId="26" fillId="24" borderId="91" xfId="0" applyNumberFormat="1" applyFont="1" applyFill="1" applyBorder="1" applyAlignment="1">
      <alignment vertical="top" wrapText="1"/>
    </xf>
    <xf numFmtId="4" fontId="30" fillId="24" borderId="36" xfId="0" applyNumberFormat="1" applyFont="1" applyFill="1" applyBorder="1" applyAlignment="1">
      <alignment vertical="top" wrapText="1"/>
    </xf>
    <xf numFmtId="4" fontId="26" fillId="0" borderId="36" xfId="0" applyNumberFormat="1" applyFont="1" applyBorder="1" applyAlignment="1">
      <alignment vertical="top" wrapText="1"/>
    </xf>
    <xf numFmtId="49" fontId="30" fillId="0" borderId="54" xfId="0" applyNumberFormat="1" applyFont="1" applyBorder="1" applyAlignment="1">
      <alignment horizontal="center" vertical="top" wrapText="1"/>
    </xf>
    <xf numFmtId="49" fontId="30" fillId="0" borderId="92" xfId="0" applyNumberFormat="1" applyFont="1" applyBorder="1" applyAlignment="1">
      <alignment horizontal="center" vertical="top" wrapText="1"/>
    </xf>
    <xf numFmtId="49" fontId="26" fillId="0" borderId="93" xfId="0" applyNumberFormat="1" applyFont="1" applyBorder="1" applyAlignment="1">
      <alignment horizontal="center" vertical="top" wrapText="1"/>
    </xf>
    <xf numFmtId="49" fontId="26" fillId="0" borderId="10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vertical="top" wrapText="1"/>
    </xf>
    <xf numFmtId="4" fontId="26" fillId="0" borderId="10" xfId="0" applyNumberFormat="1" applyFont="1" applyBorder="1" applyAlignment="1">
      <alignment vertical="top" wrapText="1"/>
    </xf>
    <xf numFmtId="4" fontId="30" fillId="0" borderId="10" xfId="0" applyNumberFormat="1" applyFont="1" applyBorder="1" applyAlignment="1">
      <alignment vertical="top" wrapText="1"/>
    </xf>
    <xf numFmtId="49" fontId="30" fillId="0" borderId="94" xfId="0" applyNumberFormat="1" applyFont="1" applyBorder="1" applyAlignment="1">
      <alignment horizontal="center" vertical="top" wrapText="1"/>
    </xf>
    <xf numFmtId="0" fontId="30" fillId="0" borderId="94" xfId="0" applyFont="1" applyBorder="1" applyAlignment="1">
      <alignment vertical="top" wrapText="1"/>
    </xf>
    <xf numFmtId="4" fontId="30" fillId="0" borderId="94" xfId="0" applyNumberFormat="1" applyFont="1" applyBorder="1" applyAlignment="1">
      <alignment vertical="top" wrapText="1"/>
    </xf>
    <xf numFmtId="49" fontId="30" fillId="0" borderId="95" xfId="0" applyNumberFormat="1" applyFont="1" applyBorder="1" applyAlignment="1">
      <alignment horizontal="center" vertical="top" wrapText="1"/>
    </xf>
    <xf numFmtId="0" fontId="32" fillId="0" borderId="96" xfId="0" applyFont="1" applyBorder="1" applyAlignment="1">
      <alignment horizontal="center" wrapText="1"/>
    </xf>
    <xf numFmtId="49" fontId="32" fillId="0" borderId="96" xfId="0" applyNumberFormat="1" applyFont="1" applyBorder="1" applyAlignment="1">
      <alignment horizontal="left" wrapText="1"/>
    </xf>
    <xf numFmtId="4" fontId="32" fillId="0" borderId="97" xfId="0" applyNumberFormat="1" applyFont="1" applyBorder="1" applyAlignment="1">
      <alignment vertical="top" wrapText="1"/>
    </xf>
    <xf numFmtId="4" fontId="26" fillId="0" borderId="97" xfId="0" applyNumberFormat="1" applyFont="1" applyBorder="1" applyAlignment="1">
      <alignment vertical="top" wrapText="1"/>
    </xf>
    <xf numFmtId="0" fontId="0" fillId="0" borderId="13" xfId="0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top" wrapText="1"/>
    </xf>
    <xf numFmtId="49" fontId="30" fillId="0" borderId="98" xfId="0" applyNumberFormat="1" applyFont="1" applyBorder="1" applyAlignment="1">
      <alignment horizontal="center" vertical="top" wrapText="1"/>
    </xf>
    <xf numFmtId="49" fontId="26" fillId="0" borderId="99" xfId="0" applyNumberFormat="1" applyFont="1" applyBorder="1" applyAlignment="1">
      <alignment horizontal="center" vertical="top" wrapText="1"/>
    </xf>
    <xf numFmtId="49" fontId="26" fillId="0" borderId="100" xfId="0" applyNumberFormat="1" applyFont="1" applyBorder="1" applyAlignment="1">
      <alignment horizontal="center" vertical="top" wrapText="1"/>
    </xf>
    <xf numFmtId="49" fontId="26" fillId="0" borderId="13" xfId="0" applyNumberFormat="1" applyFont="1" applyBorder="1" applyAlignment="1">
      <alignment horizontal="center" vertical="top" wrapText="1"/>
    </xf>
    <xf numFmtId="49" fontId="26" fillId="0" borderId="101" xfId="0" applyNumberFormat="1" applyFont="1" applyBorder="1" applyAlignment="1">
      <alignment horizontal="center" vertical="top" wrapText="1"/>
    </xf>
    <xf numFmtId="49" fontId="30" fillId="0" borderId="102" xfId="0" applyNumberFormat="1" applyFont="1" applyBorder="1" applyAlignment="1">
      <alignment horizontal="center" vertical="top" wrapText="1"/>
    </xf>
    <xf numFmtId="49" fontId="26" fillId="0" borderId="103" xfId="0" applyNumberFormat="1" applyFont="1" applyBorder="1" applyAlignment="1">
      <alignment horizontal="center" vertical="top" wrapText="1"/>
    </xf>
    <xf numFmtId="49" fontId="30" fillId="0" borderId="103" xfId="0" applyNumberFormat="1" applyFont="1" applyBorder="1" applyAlignment="1">
      <alignment horizontal="center" vertical="top" wrapText="1"/>
    </xf>
    <xf numFmtId="49" fontId="30" fillId="0" borderId="104" xfId="0" applyNumberFormat="1" applyFont="1" applyBorder="1" applyAlignment="1">
      <alignment horizontal="center" vertical="top" wrapText="1"/>
    </xf>
    <xf numFmtId="49" fontId="30" fillId="0" borderId="105" xfId="0" applyNumberFormat="1" applyFont="1" applyBorder="1" applyAlignment="1">
      <alignment horizontal="center" vertical="top" wrapText="1"/>
    </xf>
    <xf numFmtId="49" fontId="30" fillId="0" borderId="39" xfId="0" applyNumberFormat="1" applyFont="1" applyBorder="1" applyAlignment="1">
      <alignment horizontal="center" vertical="top" wrapText="1"/>
    </xf>
    <xf numFmtId="49" fontId="30" fillId="0" borderId="106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top" wrapText="1"/>
    </xf>
    <xf numFmtId="0" fontId="20" fillId="20" borderId="50" xfId="0" applyFont="1" applyFill="1" applyBorder="1" applyAlignment="1">
      <alignment horizontal="center" vertical="center" wrapText="1"/>
    </xf>
    <xf numFmtId="0" fontId="20" fillId="20" borderId="29" xfId="0" applyFont="1" applyFill="1" applyBorder="1" applyAlignment="1">
      <alignment horizontal="center" vertical="center" wrapText="1"/>
    </xf>
    <xf numFmtId="0" fontId="20" fillId="20" borderId="30" xfId="0" applyFont="1" applyFill="1" applyBorder="1" applyAlignment="1">
      <alignment horizontal="center" vertical="center" wrapText="1"/>
    </xf>
    <xf numFmtId="0" fontId="20" fillId="20" borderId="31" xfId="0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 wrapText="1"/>
    </xf>
    <xf numFmtId="0" fontId="20" fillId="20" borderId="17" xfId="0" applyFont="1" applyFill="1" applyBorder="1" applyAlignment="1">
      <alignment horizontal="center" vertical="center" wrapText="1"/>
    </xf>
    <xf numFmtId="0" fontId="20" fillId="20" borderId="19" xfId="0" applyFont="1" applyFill="1" applyBorder="1" applyAlignment="1">
      <alignment horizontal="center" vertical="center" wrapText="1"/>
    </xf>
    <xf numFmtId="0" fontId="20" fillId="20" borderId="17" xfId="0" applyFont="1" applyFill="1" applyBorder="1" applyAlignment="1">
      <alignment horizontal="center" vertical="center"/>
    </xf>
    <xf numFmtId="0" fontId="20" fillId="20" borderId="19" xfId="0" applyFont="1" applyFill="1" applyBorder="1" applyAlignment="1">
      <alignment horizontal="center" vertical="center"/>
    </xf>
    <xf numFmtId="0" fontId="20" fillId="20" borderId="51" xfId="0" applyFont="1" applyFill="1" applyBorder="1" applyAlignment="1">
      <alignment horizontal="center" vertical="center" wrapText="1"/>
    </xf>
    <xf numFmtId="0" fontId="20" fillId="20" borderId="6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20" fillId="0" borderId="10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33" fillId="20" borderId="10" xfId="0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0" fontId="33" fillId="20" borderId="17" xfId="0" applyFont="1" applyFill="1" applyBorder="1" applyAlignment="1">
      <alignment horizontal="center" vertical="center" wrapText="1"/>
    </xf>
    <xf numFmtId="0" fontId="33" fillId="20" borderId="19" xfId="0" applyFont="1" applyFill="1" applyBorder="1" applyAlignment="1">
      <alignment horizontal="center" vertical="center" wrapText="1"/>
    </xf>
    <xf numFmtId="0" fontId="33" fillId="20" borderId="29" xfId="0" applyFont="1" applyFill="1" applyBorder="1" applyAlignment="1">
      <alignment horizontal="center" vertical="center" wrapText="1"/>
    </xf>
    <xf numFmtId="0" fontId="33" fillId="20" borderId="31" xfId="0" applyFont="1" applyFill="1" applyBorder="1" applyAlignment="1">
      <alignment horizontal="center" vertical="center" wrapText="1"/>
    </xf>
    <xf numFmtId="2" fontId="33" fillId="20" borderId="31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2" fillId="0" borderId="13" xfId="88" applyFont="1" applyBorder="1" applyAlignment="1">
      <alignment horizontal="center"/>
      <protection/>
    </xf>
    <xf numFmtId="4" fontId="32" fillId="0" borderId="13" xfId="88" applyNumberFormat="1" applyFont="1" applyBorder="1" applyAlignment="1">
      <alignment horizontal="center"/>
      <protection/>
    </xf>
    <xf numFmtId="0" fontId="32" fillId="0" borderId="13" xfId="88" applyFont="1" applyBorder="1" applyAlignment="1">
      <alignment horizontal="center" vertical="center"/>
      <protection/>
    </xf>
    <xf numFmtId="0" fontId="32" fillId="0" borderId="13" xfId="88" applyFont="1" applyBorder="1" applyAlignment="1">
      <alignment horizontal="left" wrapText="1"/>
      <protection/>
    </xf>
    <xf numFmtId="0" fontId="32" fillId="0" borderId="13" xfId="88" applyFont="1" applyBorder="1" applyAlignment="1">
      <alignment horizontal="left"/>
      <protection/>
    </xf>
    <xf numFmtId="0" fontId="33" fillId="0" borderId="12" xfId="88" applyFont="1" applyBorder="1" applyAlignment="1">
      <alignment horizontal="center"/>
      <protection/>
    </xf>
    <xf numFmtId="0" fontId="33" fillId="20" borderId="10" xfId="88" applyFont="1" applyFill="1" applyBorder="1" applyAlignment="1">
      <alignment horizontal="center" vertical="center"/>
      <protection/>
    </xf>
    <xf numFmtId="0" fontId="33" fillId="20" borderId="10" xfId="88" applyFont="1" applyFill="1" applyBorder="1" applyAlignment="1">
      <alignment horizontal="center" vertical="center" wrapText="1"/>
      <protection/>
    </xf>
    <xf numFmtId="0" fontId="33" fillId="0" borderId="0" xfId="88" applyFont="1" applyBorder="1" applyAlignment="1">
      <alignment horizontal="center" wrapText="1"/>
      <protection/>
    </xf>
    <xf numFmtId="0" fontId="32" fillId="0" borderId="16" xfId="88" applyFont="1" applyBorder="1" applyAlignment="1">
      <alignment horizontal="center" vertical="center"/>
      <protection/>
    </xf>
    <xf numFmtId="0" fontId="32" fillId="0" borderId="17" xfId="88" applyFont="1" applyBorder="1" applyAlignment="1">
      <alignment horizontal="center" vertical="center"/>
      <protection/>
    </xf>
    <xf numFmtId="0" fontId="32" fillId="0" borderId="57" xfId="88" applyFont="1" applyBorder="1" applyAlignment="1">
      <alignment horizontal="left" wrapText="1"/>
      <protection/>
    </xf>
    <xf numFmtId="0" fontId="32" fillId="0" borderId="41" xfId="88" applyFont="1" applyBorder="1" applyAlignment="1">
      <alignment horizontal="left" wrapText="1"/>
      <protection/>
    </xf>
    <xf numFmtId="0" fontId="32" fillId="0" borderId="58" xfId="88" applyFont="1" applyBorder="1" applyAlignment="1">
      <alignment horizontal="left" wrapText="1"/>
      <protection/>
    </xf>
    <xf numFmtId="0" fontId="32" fillId="0" borderId="57" xfId="88" applyFont="1" applyBorder="1" applyAlignment="1">
      <alignment horizontal="left"/>
      <protection/>
    </xf>
    <xf numFmtId="0" fontId="32" fillId="0" borderId="41" xfId="88" applyFont="1" applyBorder="1" applyAlignment="1">
      <alignment horizontal="left"/>
      <protection/>
    </xf>
    <xf numFmtId="0" fontId="32" fillId="0" borderId="58" xfId="88" applyFont="1" applyBorder="1" applyAlignment="1">
      <alignment horizontal="left"/>
      <protection/>
    </xf>
    <xf numFmtId="0" fontId="32" fillId="0" borderId="57" xfId="88" applyFont="1" applyBorder="1" applyAlignment="1">
      <alignment wrapText="1"/>
      <protection/>
    </xf>
    <xf numFmtId="0" fontId="0" fillId="0" borderId="41" xfId="0" applyBorder="1" applyAlignment="1">
      <alignment wrapText="1"/>
    </xf>
    <xf numFmtId="0" fontId="0" fillId="0" borderId="58" xfId="0" applyBorder="1" applyAlignment="1">
      <alignment wrapText="1"/>
    </xf>
    <xf numFmtId="0" fontId="32" fillId="0" borderId="16" xfId="88" applyFont="1" applyBorder="1" applyAlignment="1">
      <alignment horizontal="center"/>
      <protection/>
    </xf>
    <xf numFmtId="0" fontId="32" fillId="0" borderId="17" xfId="88" applyFont="1" applyBorder="1" applyAlignment="1">
      <alignment horizontal="center"/>
      <protection/>
    </xf>
    <xf numFmtId="4" fontId="32" fillId="0" borderId="16" xfId="88" applyNumberFormat="1" applyFont="1" applyBorder="1" applyAlignment="1">
      <alignment horizontal="center"/>
      <protection/>
    </xf>
    <xf numFmtId="4" fontId="32" fillId="0" borderId="17" xfId="88" applyNumberFormat="1" applyFont="1" applyBorder="1" applyAlignment="1">
      <alignment horizontal="center"/>
      <protection/>
    </xf>
    <xf numFmtId="0" fontId="32" fillId="0" borderId="41" xfId="88" applyFont="1" applyBorder="1" applyAlignment="1">
      <alignment wrapText="1"/>
      <protection/>
    </xf>
    <xf numFmtId="0" fontId="32" fillId="0" borderId="58" xfId="88" applyFont="1" applyBorder="1" applyAlignment="1">
      <alignment wrapText="1"/>
      <protection/>
    </xf>
    <xf numFmtId="0" fontId="33" fillId="0" borderId="10" xfId="88" applyFont="1" applyBorder="1" applyAlignment="1">
      <alignment horizontal="center"/>
      <protection/>
    </xf>
    <xf numFmtId="0" fontId="32" fillId="0" borderId="29" xfId="88" applyFont="1" applyBorder="1" applyAlignment="1">
      <alignment horizontal="center"/>
      <protection/>
    </xf>
    <xf numFmtId="0" fontId="32" fillId="0" borderId="31" xfId="88" applyFont="1" applyBorder="1" applyAlignment="1">
      <alignment horizontal="center"/>
      <protection/>
    </xf>
    <xf numFmtId="0" fontId="23" fillId="20" borderId="10" xfId="0" applyFont="1" applyFill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right" vertical="center"/>
    </xf>
    <xf numFmtId="0" fontId="23" fillId="2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23" fillId="0" borderId="10" xfId="0" applyFont="1" applyBorder="1" applyAlignment="1">
      <alignment horizontal="center" vertical="center"/>
    </xf>
    <xf numFmtId="0" fontId="37" fillId="0" borderId="0" xfId="86" applyFont="1" applyBorder="1" applyAlignment="1">
      <alignment horizontal="center" vertical="center"/>
      <protection/>
    </xf>
    <xf numFmtId="0" fontId="23" fillId="20" borderId="10" xfId="86" applyFont="1" applyFill="1" applyBorder="1" applyAlignment="1">
      <alignment horizontal="center" vertical="center"/>
      <protection/>
    </xf>
    <xf numFmtId="0" fontId="23" fillId="20" borderId="10" xfId="86" applyFont="1" applyFill="1" applyBorder="1" applyAlignment="1">
      <alignment horizontal="center" vertical="center" wrapText="1"/>
      <protection/>
    </xf>
    <xf numFmtId="0" fontId="23" fillId="0" borderId="10" xfId="86" applyFont="1" applyBorder="1" applyAlignment="1">
      <alignment horizontal="center" vertical="center"/>
      <protection/>
    </xf>
    <xf numFmtId="0" fontId="23" fillId="20" borderId="19" xfId="86" applyFont="1" applyFill="1" applyBorder="1" applyAlignment="1">
      <alignment horizontal="center" vertical="center" wrapText="1"/>
      <protection/>
    </xf>
    <xf numFmtId="0" fontId="23" fillId="0" borderId="10" xfId="87" applyFont="1" applyBorder="1" applyAlignment="1">
      <alignment horizontal="center" vertical="center"/>
      <protection/>
    </xf>
    <xf numFmtId="0" fontId="39" fillId="0" borderId="0" xfId="87" applyFont="1" applyBorder="1" applyAlignment="1">
      <alignment horizontal="center" wrapText="1"/>
      <protection/>
    </xf>
    <xf numFmtId="0" fontId="23" fillId="20" borderId="10" xfId="87" applyFont="1" applyFill="1" applyBorder="1" applyAlignment="1">
      <alignment horizontal="center" vertical="center"/>
      <protection/>
    </xf>
    <xf numFmtId="0" fontId="23" fillId="20" borderId="10" xfId="87" applyFont="1" applyFill="1" applyBorder="1" applyAlignment="1">
      <alignment horizontal="center" vertical="center" wrapText="1"/>
      <protection/>
    </xf>
  </cellXfs>
  <cellStyles count="93">
    <cellStyle name="Normal" xfId="0"/>
    <cellStyle name="20% - akcent 1" xfId="15"/>
    <cellStyle name="20% - akcent 1 1" xfId="16"/>
    <cellStyle name="20% - akcent 2" xfId="17"/>
    <cellStyle name="20% - akcent 2 1" xfId="18"/>
    <cellStyle name="20% - akcent 3" xfId="19"/>
    <cellStyle name="20% - akcent 3 1" xfId="20"/>
    <cellStyle name="20% - akcent 4" xfId="21"/>
    <cellStyle name="20% - akcent 4 1" xfId="22"/>
    <cellStyle name="20% - akcent 5" xfId="23"/>
    <cellStyle name="20% - akcent 5 1" xfId="24"/>
    <cellStyle name="20% - akcent 6" xfId="25"/>
    <cellStyle name="20% - akcent 6 1" xfId="26"/>
    <cellStyle name="40% - akcent 1" xfId="27"/>
    <cellStyle name="40% - akcent 1 1" xfId="28"/>
    <cellStyle name="40% - akcent 2" xfId="29"/>
    <cellStyle name="40% - akcent 2 1" xfId="30"/>
    <cellStyle name="40% - akcent 3" xfId="31"/>
    <cellStyle name="40% - akcent 3 1" xfId="32"/>
    <cellStyle name="40% - akcent 4" xfId="33"/>
    <cellStyle name="40% - akcent 4 1" xfId="34"/>
    <cellStyle name="40% - akcent 5" xfId="35"/>
    <cellStyle name="40% - akcent 5 1" xfId="36"/>
    <cellStyle name="40% - akcent 6" xfId="37"/>
    <cellStyle name="40% - akcent 6 1" xfId="38"/>
    <cellStyle name="60% - akcent 1" xfId="39"/>
    <cellStyle name="60% - akcent 1 1" xfId="40"/>
    <cellStyle name="60% - akcent 2" xfId="41"/>
    <cellStyle name="60% - akcent 2 1" xfId="42"/>
    <cellStyle name="60% - akcent 3" xfId="43"/>
    <cellStyle name="60% - akcent 3 1" xfId="44"/>
    <cellStyle name="60% - akcent 4" xfId="45"/>
    <cellStyle name="60% - akcent 4 1" xfId="46"/>
    <cellStyle name="60% - akcent 5" xfId="47"/>
    <cellStyle name="60% - akcent 5 1" xfId="48"/>
    <cellStyle name="60% - akcent 6" xfId="49"/>
    <cellStyle name="60% - akcent 6 1" xfId="50"/>
    <cellStyle name="Akcent 1" xfId="51"/>
    <cellStyle name="Akcent 1 1" xfId="52"/>
    <cellStyle name="Akcent 2" xfId="53"/>
    <cellStyle name="Akcent 2 1" xfId="54"/>
    <cellStyle name="Akcent 3" xfId="55"/>
    <cellStyle name="Akcent 3 1" xfId="56"/>
    <cellStyle name="Akcent 4" xfId="57"/>
    <cellStyle name="Akcent 4 1" xfId="58"/>
    <cellStyle name="Akcent 5" xfId="59"/>
    <cellStyle name="Akcent 5 1" xfId="60"/>
    <cellStyle name="Akcent 6" xfId="61"/>
    <cellStyle name="Akcent 6 1" xfId="62"/>
    <cellStyle name="Dane wejściowe" xfId="63"/>
    <cellStyle name="Dane wejściowe 1" xfId="64"/>
    <cellStyle name="Dane wyjściowe" xfId="65"/>
    <cellStyle name="Dane wyjściowe 1" xfId="66"/>
    <cellStyle name="Dobre" xfId="67"/>
    <cellStyle name="Dobre 1" xfId="68"/>
    <cellStyle name="Comma" xfId="69"/>
    <cellStyle name="Comma [0]" xfId="70"/>
    <cellStyle name="Hyperlink" xfId="71"/>
    <cellStyle name="Komórka połączona" xfId="72"/>
    <cellStyle name="Komórka połączona 1" xfId="73"/>
    <cellStyle name="Komórka zaznaczona" xfId="74"/>
    <cellStyle name="Komórka zaznaczona 1" xfId="75"/>
    <cellStyle name="Nagłówek 1" xfId="76"/>
    <cellStyle name="Nagłówek 1 1" xfId="77"/>
    <cellStyle name="Nagłówek 2" xfId="78"/>
    <cellStyle name="Nagłówek 2 1" xfId="79"/>
    <cellStyle name="Nagłówek 3" xfId="80"/>
    <cellStyle name="Nagłówek 3 1" xfId="81"/>
    <cellStyle name="Nagłówek 4" xfId="82"/>
    <cellStyle name="Nagłówek 4 1" xfId="83"/>
    <cellStyle name="Neutralne" xfId="84"/>
    <cellStyle name="Neutralne 1" xfId="85"/>
    <cellStyle name="Normalny_11" xfId="86"/>
    <cellStyle name="Normalny_11a" xfId="87"/>
    <cellStyle name="Normalny_zal_Szczecin" xfId="88"/>
    <cellStyle name="Obliczenia" xfId="89"/>
    <cellStyle name="Obliczenia 1" xfId="90"/>
    <cellStyle name="Followed Hyperlink" xfId="91"/>
    <cellStyle name="Percent" xfId="92"/>
    <cellStyle name="Suma" xfId="93"/>
    <cellStyle name="Suma 1" xfId="94"/>
    <cellStyle name="Tekst objaśnienia" xfId="95"/>
    <cellStyle name="Tekst objaśnienia 1" xfId="96"/>
    <cellStyle name="Tekst ostrzeżenia" xfId="97"/>
    <cellStyle name="Tekst ostrzeżenia 1" xfId="98"/>
    <cellStyle name="Tytuł" xfId="99"/>
    <cellStyle name="Tytuł 1" xfId="100"/>
    <cellStyle name="Uwaga" xfId="101"/>
    <cellStyle name="Uwaga 1" xfId="102"/>
    <cellStyle name="Currency" xfId="103"/>
    <cellStyle name="Currency [0]" xfId="104"/>
    <cellStyle name="Złe" xfId="105"/>
    <cellStyle name="Złe 1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zoomScalePageLayoutView="0" workbookViewId="0" topLeftCell="A103">
      <selection activeCell="F123" sqref="F123"/>
    </sheetView>
  </sheetViews>
  <sheetFormatPr defaultColWidth="9.00390625" defaultRowHeight="12.75"/>
  <cols>
    <col min="1" max="1" width="5.125" style="0" customWidth="1"/>
    <col min="2" max="2" width="6.75390625" style="0" customWidth="1"/>
    <col min="3" max="3" width="5.375" style="0" customWidth="1"/>
    <col min="4" max="4" width="57.25390625" style="0" customWidth="1"/>
    <col min="5" max="5" width="12.75390625" style="0" customWidth="1"/>
    <col min="6" max="6" width="13.00390625" style="0" customWidth="1"/>
    <col min="7" max="7" width="12.375" style="0" customWidth="1"/>
    <col min="8" max="8" width="12.75390625" style="0" customWidth="1"/>
  </cols>
  <sheetData>
    <row r="1" spans="1:9" ht="18" customHeight="1">
      <c r="A1" s="528" t="s">
        <v>591</v>
      </c>
      <c r="B1" s="528"/>
      <c r="C1" s="528"/>
      <c r="D1" s="528"/>
      <c r="E1" s="528"/>
      <c r="F1" s="440"/>
      <c r="G1" s="1"/>
      <c r="H1" s="1"/>
      <c r="I1" s="1"/>
    </row>
    <row r="2" spans="1:9" ht="18">
      <c r="A2" s="1"/>
      <c r="B2" s="2"/>
      <c r="C2" s="2"/>
      <c r="D2" s="2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3" t="s">
        <v>0</v>
      </c>
      <c r="I3" s="1"/>
    </row>
    <row r="4" spans="1:9" s="5" customFormat="1" ht="15" customHeight="1">
      <c r="A4" s="529" t="s">
        <v>1</v>
      </c>
      <c r="B4" s="529" t="s">
        <v>2</v>
      </c>
      <c r="C4" s="530" t="s">
        <v>3</v>
      </c>
      <c r="D4" s="530" t="s">
        <v>4</v>
      </c>
      <c r="E4" s="526" t="s">
        <v>590</v>
      </c>
      <c r="F4" s="442"/>
      <c r="G4" s="526" t="s">
        <v>5</v>
      </c>
      <c r="H4" s="526"/>
      <c r="I4" s="1"/>
    </row>
    <row r="5" spans="1:9" s="5" customFormat="1" ht="23.25" customHeight="1">
      <c r="A5" s="529"/>
      <c r="B5" s="529"/>
      <c r="C5" s="530"/>
      <c r="D5" s="530"/>
      <c r="E5" s="526"/>
      <c r="F5" s="443" t="s">
        <v>589</v>
      </c>
      <c r="G5" s="4" t="s">
        <v>6</v>
      </c>
      <c r="H5" s="4" t="s">
        <v>7</v>
      </c>
      <c r="I5" s="1"/>
    </row>
    <row r="6" spans="1:9" s="9" customFormat="1" ht="7.5" customHeight="1">
      <c r="A6" s="6">
        <v>1</v>
      </c>
      <c r="B6" s="6">
        <v>2</v>
      </c>
      <c r="C6" s="6">
        <v>3</v>
      </c>
      <c r="D6" s="6">
        <v>4</v>
      </c>
      <c r="E6" s="6">
        <v>6</v>
      </c>
      <c r="F6" s="6"/>
      <c r="G6" s="6">
        <v>7</v>
      </c>
      <c r="H6" s="7">
        <v>8</v>
      </c>
      <c r="I6" s="8"/>
    </row>
    <row r="7" spans="1:9" ht="19.5" customHeight="1">
      <c r="A7" s="10" t="s">
        <v>8</v>
      </c>
      <c r="B7" s="10"/>
      <c r="C7" s="10"/>
      <c r="D7" s="11" t="s">
        <v>9</v>
      </c>
      <c r="E7" s="12">
        <f>SUM(E8,E10)</f>
        <v>192510.29</v>
      </c>
      <c r="F7" s="12">
        <f>SUM(F8,F10)</f>
        <v>15000</v>
      </c>
      <c r="G7" s="12">
        <f>SUM(G8,G10)</f>
        <v>15000</v>
      </c>
      <c r="H7" s="12">
        <f>SUM(H8,H10)</f>
        <v>0</v>
      </c>
      <c r="I7" s="1"/>
    </row>
    <row r="8" spans="1:9" ht="15" customHeight="1">
      <c r="A8" s="13"/>
      <c r="B8" s="14" t="s">
        <v>10</v>
      </c>
      <c r="C8" s="14"/>
      <c r="D8" s="15" t="s">
        <v>11</v>
      </c>
      <c r="E8" s="16">
        <f>SUM(E9:E9)</f>
        <v>25000</v>
      </c>
      <c r="F8" s="16">
        <f>SUM(F9:F9)</f>
        <v>15000</v>
      </c>
      <c r="G8" s="16">
        <f>SUM(G9:G9)</f>
        <v>15000</v>
      </c>
      <c r="H8" s="16">
        <f>SUM(H9:H9)</f>
        <v>0</v>
      </c>
      <c r="I8" s="1"/>
    </row>
    <row r="9" spans="1:9" ht="12.75">
      <c r="A9" s="17"/>
      <c r="B9" s="18"/>
      <c r="C9" s="18" t="s">
        <v>12</v>
      </c>
      <c r="D9" s="19" t="s">
        <v>13</v>
      </c>
      <c r="E9" s="20">
        <v>25000</v>
      </c>
      <c r="F9" s="20">
        <v>15000</v>
      </c>
      <c r="G9" s="20">
        <v>15000</v>
      </c>
      <c r="H9" s="20"/>
      <c r="I9" s="1"/>
    </row>
    <row r="10" spans="1:9" ht="16.5" customHeight="1">
      <c r="A10" s="17"/>
      <c r="B10" s="21" t="s">
        <v>14</v>
      </c>
      <c r="C10" s="21"/>
      <c r="D10" s="22" t="s">
        <v>15</v>
      </c>
      <c r="E10" s="23">
        <f>SUM(E11)</f>
        <v>167510.29</v>
      </c>
      <c r="F10" s="23">
        <f>SUM(F11)</f>
        <v>0</v>
      </c>
      <c r="G10" s="23">
        <f>SUM(G11)</f>
        <v>0</v>
      </c>
      <c r="H10" s="23">
        <f>SUM(H11)</f>
        <v>0</v>
      </c>
      <c r="I10" s="1"/>
    </row>
    <row r="11" spans="1:9" ht="27.75" customHeight="1">
      <c r="A11" s="18"/>
      <c r="B11" s="18"/>
      <c r="C11" s="18" t="s">
        <v>16</v>
      </c>
      <c r="D11" s="24" t="s">
        <v>17</v>
      </c>
      <c r="E11" s="20">
        <v>167510.29</v>
      </c>
      <c r="F11" s="20">
        <v>0</v>
      </c>
      <c r="G11" s="20">
        <v>0</v>
      </c>
      <c r="H11" s="20"/>
      <c r="I11" s="1"/>
    </row>
    <row r="12" spans="1:9" ht="19.5" customHeight="1">
      <c r="A12" s="10" t="s">
        <v>18</v>
      </c>
      <c r="B12" s="10"/>
      <c r="C12" s="10"/>
      <c r="D12" s="11" t="s">
        <v>19</v>
      </c>
      <c r="E12" s="12">
        <f aca="true" t="shared" si="0" ref="E12:H13">SUM(E13)</f>
        <v>8500</v>
      </c>
      <c r="F12" s="12">
        <f t="shared" si="0"/>
        <v>10000</v>
      </c>
      <c r="G12" s="25">
        <f t="shared" si="0"/>
        <v>10000</v>
      </c>
      <c r="H12" s="25">
        <f t="shared" si="0"/>
        <v>0</v>
      </c>
      <c r="I12" s="1"/>
    </row>
    <row r="13" spans="1:9" ht="15.75" customHeight="1">
      <c r="A13" s="13"/>
      <c r="B13" s="14" t="s">
        <v>20</v>
      </c>
      <c r="C13" s="14"/>
      <c r="D13" s="26" t="s">
        <v>21</v>
      </c>
      <c r="E13" s="16">
        <f t="shared" si="0"/>
        <v>8500</v>
      </c>
      <c r="F13" s="16">
        <f t="shared" si="0"/>
        <v>10000</v>
      </c>
      <c r="G13" s="27">
        <f t="shared" si="0"/>
        <v>10000</v>
      </c>
      <c r="H13" s="27">
        <f t="shared" si="0"/>
        <v>0</v>
      </c>
      <c r="I13" s="1"/>
    </row>
    <row r="14" spans="1:9" s="30" customFormat="1" ht="12.75">
      <c r="A14" s="18"/>
      <c r="B14" s="18"/>
      <c r="C14" s="18" t="s">
        <v>12</v>
      </c>
      <c r="D14" s="24" t="s">
        <v>13</v>
      </c>
      <c r="E14" s="20">
        <v>8500</v>
      </c>
      <c r="F14" s="20">
        <v>10000</v>
      </c>
      <c r="G14" s="20">
        <v>10000</v>
      </c>
      <c r="H14" s="28"/>
      <c r="I14" s="29"/>
    </row>
    <row r="15" spans="1:8" ht="12.75">
      <c r="A15" s="10" t="s">
        <v>26</v>
      </c>
      <c r="B15" s="10"/>
      <c r="C15" s="10"/>
      <c r="D15" s="11" t="s">
        <v>27</v>
      </c>
      <c r="E15" s="12">
        <f>SUM(E16)</f>
        <v>1507308.79</v>
      </c>
      <c r="F15" s="12">
        <f>SUM(F16,F23)</f>
        <v>4443310.54</v>
      </c>
      <c r="G15" s="12">
        <f>SUM(G16,G23)</f>
        <v>30000</v>
      </c>
      <c r="H15" s="12">
        <f>SUM(H16,H23)</f>
        <v>4413310.54</v>
      </c>
    </row>
    <row r="16" spans="1:8" ht="17.25" customHeight="1">
      <c r="A16" s="13"/>
      <c r="B16" s="32" t="s">
        <v>28</v>
      </c>
      <c r="C16" s="32"/>
      <c r="D16" s="32" t="s">
        <v>29</v>
      </c>
      <c r="E16" s="16">
        <f>SUM(E17:E22)</f>
        <v>1507308.79</v>
      </c>
      <c r="F16" s="16">
        <f>SUM(F17:F22)</f>
        <v>4323832.8</v>
      </c>
      <c r="G16" s="16">
        <f>SUM(G17:G22)</f>
        <v>30000</v>
      </c>
      <c r="H16" s="16">
        <f>SUM(H17:H22)</f>
        <v>4293832.8</v>
      </c>
    </row>
    <row r="17" spans="1:8" ht="12.75">
      <c r="A17" s="17"/>
      <c r="B17" s="17"/>
      <c r="C17" s="17" t="s">
        <v>30</v>
      </c>
      <c r="D17" s="33" t="s">
        <v>31</v>
      </c>
      <c r="E17" s="34">
        <v>3000</v>
      </c>
      <c r="F17" s="34">
        <v>3000</v>
      </c>
      <c r="G17" s="34">
        <v>3000</v>
      </c>
      <c r="H17" s="34"/>
    </row>
    <row r="18" spans="1:8" ht="12.75">
      <c r="A18" s="17"/>
      <c r="B18" s="17"/>
      <c r="C18" s="17" t="s">
        <v>32</v>
      </c>
      <c r="D18" s="33" t="s">
        <v>33</v>
      </c>
      <c r="E18" s="34">
        <v>21000</v>
      </c>
      <c r="F18" s="34">
        <v>22000</v>
      </c>
      <c r="G18" s="34">
        <v>22000</v>
      </c>
      <c r="H18" s="34"/>
    </row>
    <row r="19" spans="1:8" ht="25.5">
      <c r="A19" s="17"/>
      <c r="B19" s="17"/>
      <c r="C19" s="266" t="s">
        <v>574</v>
      </c>
      <c r="D19" s="436" t="s">
        <v>575</v>
      </c>
      <c r="E19" s="34">
        <v>18000</v>
      </c>
      <c r="F19" s="34">
        <v>0</v>
      </c>
      <c r="G19" s="34">
        <v>0</v>
      </c>
      <c r="H19" s="34"/>
    </row>
    <row r="20" spans="1:8" ht="12.75">
      <c r="A20" s="17"/>
      <c r="B20" s="17"/>
      <c r="C20" s="17" t="s">
        <v>34</v>
      </c>
      <c r="D20" s="33" t="s">
        <v>35</v>
      </c>
      <c r="E20" s="34">
        <v>700000</v>
      </c>
      <c r="F20" s="34">
        <v>1350000</v>
      </c>
      <c r="G20" s="34">
        <v>0</v>
      </c>
      <c r="H20" s="34">
        <v>1350000</v>
      </c>
    </row>
    <row r="21" spans="1:8" ht="12.75">
      <c r="A21" s="17"/>
      <c r="B21" s="17"/>
      <c r="C21" s="17" t="s">
        <v>36</v>
      </c>
      <c r="D21" s="33" t="s">
        <v>37</v>
      </c>
      <c r="E21" s="34">
        <v>5000</v>
      </c>
      <c r="F21" s="34">
        <v>5000</v>
      </c>
      <c r="G21" s="34">
        <v>5000</v>
      </c>
      <c r="H21" s="34"/>
    </row>
    <row r="22" spans="1:8" ht="51">
      <c r="A22" s="56"/>
      <c r="B22" s="56"/>
      <c r="C22" s="433" t="s">
        <v>570</v>
      </c>
      <c r="D22" s="265" t="s">
        <v>571</v>
      </c>
      <c r="E22" s="432">
        <v>760308.79</v>
      </c>
      <c r="F22" s="432">
        <v>2943832.8</v>
      </c>
      <c r="G22" s="432">
        <v>0</v>
      </c>
      <c r="H22" s="432">
        <v>2943832.8</v>
      </c>
    </row>
    <row r="23" spans="1:8" ht="12.75">
      <c r="A23" s="56"/>
      <c r="B23" s="32" t="s">
        <v>624</v>
      </c>
      <c r="C23" s="32"/>
      <c r="D23" s="32" t="s">
        <v>21</v>
      </c>
      <c r="E23" s="16">
        <f>SUM(E24)</f>
        <v>0</v>
      </c>
      <c r="F23" s="16">
        <f>SUM(F24)</f>
        <v>119477.74</v>
      </c>
      <c r="G23" s="16">
        <f>SUM(G24)</f>
        <v>0</v>
      </c>
      <c r="H23" s="16">
        <f>SUM(H24)</f>
        <v>119477.74</v>
      </c>
    </row>
    <row r="24" spans="1:8" ht="51">
      <c r="A24" s="56"/>
      <c r="B24" s="17"/>
      <c r="C24" s="433" t="s">
        <v>570</v>
      </c>
      <c r="D24" s="265" t="s">
        <v>571</v>
      </c>
      <c r="E24" s="34">
        <v>0</v>
      </c>
      <c r="F24" s="34">
        <v>119477.74</v>
      </c>
      <c r="G24" s="34"/>
      <c r="H24" s="34">
        <v>119477.74</v>
      </c>
    </row>
    <row r="25" spans="1:8" ht="12.75">
      <c r="A25" s="10" t="s">
        <v>38</v>
      </c>
      <c r="B25" s="10"/>
      <c r="C25" s="10"/>
      <c r="D25" s="11" t="s">
        <v>39</v>
      </c>
      <c r="E25" s="12">
        <f aca="true" t="shared" si="1" ref="E25:H26">SUM(E26)</f>
        <v>106000</v>
      </c>
      <c r="F25" s="12">
        <f t="shared" si="1"/>
        <v>50000</v>
      </c>
      <c r="G25" s="12">
        <f t="shared" si="1"/>
        <v>50000</v>
      </c>
      <c r="H25" s="12">
        <f t="shared" si="1"/>
        <v>0</v>
      </c>
    </row>
    <row r="26" spans="1:8" ht="12.75">
      <c r="A26" s="13"/>
      <c r="B26" s="14" t="s">
        <v>40</v>
      </c>
      <c r="C26" s="14"/>
      <c r="D26" s="26" t="s">
        <v>41</v>
      </c>
      <c r="E26" s="16">
        <f t="shared" si="1"/>
        <v>106000</v>
      </c>
      <c r="F26" s="16">
        <f t="shared" si="1"/>
        <v>50000</v>
      </c>
      <c r="G26" s="16">
        <f t="shared" si="1"/>
        <v>50000</v>
      </c>
      <c r="H26" s="16">
        <f t="shared" si="1"/>
        <v>0</v>
      </c>
    </row>
    <row r="27" spans="1:8" ht="12.75">
      <c r="A27" s="17"/>
      <c r="B27" s="17"/>
      <c r="C27" s="17" t="s">
        <v>42</v>
      </c>
      <c r="D27" s="33" t="s">
        <v>43</v>
      </c>
      <c r="E27" s="34">
        <v>106000</v>
      </c>
      <c r="F27" s="34">
        <v>50000</v>
      </c>
      <c r="G27" s="34">
        <v>50000</v>
      </c>
      <c r="H27" s="34"/>
    </row>
    <row r="28" spans="1:8" ht="12.75">
      <c r="A28" s="10" t="s">
        <v>44</v>
      </c>
      <c r="B28" s="10"/>
      <c r="C28" s="10"/>
      <c r="D28" s="11" t="s">
        <v>45</v>
      </c>
      <c r="E28" s="12">
        <f>SUM(E29+E32)</f>
        <v>41984.7</v>
      </c>
      <c r="F28" s="12">
        <f>SUM(F29+F32)</f>
        <v>40138</v>
      </c>
      <c r="G28" s="12">
        <f>SUM(G29+G32)</f>
        <v>40138</v>
      </c>
      <c r="H28" s="12">
        <f>SUM(H29+H32)</f>
        <v>0</v>
      </c>
    </row>
    <row r="29" spans="1:8" ht="15.75" customHeight="1">
      <c r="A29" s="13"/>
      <c r="B29" s="14" t="s">
        <v>46</v>
      </c>
      <c r="C29" s="14"/>
      <c r="D29" s="26" t="s">
        <v>47</v>
      </c>
      <c r="E29" s="16">
        <f>SUM(E30:E31)</f>
        <v>27582</v>
      </c>
      <c r="F29" s="16">
        <f>SUM(F30:F31)</f>
        <v>24738</v>
      </c>
      <c r="G29" s="27">
        <f>SUM(G30:G31)</f>
        <v>24738</v>
      </c>
      <c r="H29" s="27">
        <f>SUM(H30:H31)</f>
        <v>0</v>
      </c>
    </row>
    <row r="30" spans="1:8" ht="26.25" customHeight="1">
      <c r="A30" s="17"/>
      <c r="B30" s="17"/>
      <c r="C30" s="17" t="s">
        <v>16</v>
      </c>
      <c r="D30" s="33" t="s">
        <v>17</v>
      </c>
      <c r="E30" s="34">
        <v>27532</v>
      </c>
      <c r="F30" s="34">
        <v>24728</v>
      </c>
      <c r="G30" s="34">
        <v>24728</v>
      </c>
      <c r="H30" s="34"/>
    </row>
    <row r="31" spans="1:8" ht="26.25" customHeight="1">
      <c r="A31" s="17"/>
      <c r="B31" s="17"/>
      <c r="C31" s="17" t="s">
        <v>48</v>
      </c>
      <c r="D31" s="33" t="s">
        <v>49</v>
      </c>
      <c r="E31" s="34">
        <v>50</v>
      </c>
      <c r="F31" s="34">
        <v>10</v>
      </c>
      <c r="G31" s="34">
        <v>10</v>
      </c>
      <c r="H31" s="34"/>
    </row>
    <row r="32" spans="1:8" ht="12.75">
      <c r="A32" s="13"/>
      <c r="B32" s="14" t="s">
        <v>50</v>
      </c>
      <c r="C32" s="14"/>
      <c r="D32" s="26" t="s">
        <v>51</v>
      </c>
      <c r="E32" s="16">
        <f>SUM(E33:E35)</f>
        <v>14402.7</v>
      </c>
      <c r="F32" s="16">
        <f>SUM(F33:F35)</f>
        <v>15400</v>
      </c>
      <c r="G32" s="16">
        <f>SUM(G33:G35)</f>
        <v>15400</v>
      </c>
      <c r="H32" s="16">
        <f>SUM(H33:H35)</f>
        <v>0</v>
      </c>
    </row>
    <row r="33" spans="1:8" ht="12.75">
      <c r="A33" s="17"/>
      <c r="B33" s="17"/>
      <c r="C33" s="17" t="s">
        <v>52</v>
      </c>
      <c r="D33" s="33" t="s">
        <v>53</v>
      </c>
      <c r="E33" s="34">
        <v>3600</v>
      </c>
      <c r="F33" s="34">
        <v>4000</v>
      </c>
      <c r="G33" s="34">
        <v>4000</v>
      </c>
      <c r="H33" s="34"/>
    </row>
    <row r="34" spans="1:8" ht="12.75">
      <c r="A34" s="17"/>
      <c r="B34" s="17"/>
      <c r="C34" s="17" t="s">
        <v>36</v>
      </c>
      <c r="D34" s="33" t="s">
        <v>37</v>
      </c>
      <c r="E34" s="34">
        <v>100</v>
      </c>
      <c r="F34" s="34">
        <v>1400</v>
      </c>
      <c r="G34" s="34">
        <v>1400</v>
      </c>
      <c r="H34" s="34"/>
    </row>
    <row r="35" spans="1:8" ht="12.75">
      <c r="A35" s="17"/>
      <c r="B35" s="17"/>
      <c r="C35" s="17" t="s">
        <v>12</v>
      </c>
      <c r="D35" s="33" t="s">
        <v>13</v>
      </c>
      <c r="E35" s="34">
        <v>10702.7</v>
      </c>
      <c r="F35" s="34">
        <v>10000</v>
      </c>
      <c r="G35" s="34">
        <v>10000</v>
      </c>
      <c r="H35" s="34"/>
    </row>
    <row r="36" spans="1:8" ht="12.75">
      <c r="A36" s="10" t="s">
        <v>54</v>
      </c>
      <c r="B36" s="10"/>
      <c r="C36" s="10"/>
      <c r="D36" s="11" t="s">
        <v>55</v>
      </c>
      <c r="E36" s="12">
        <f>SUM(E37,)</f>
        <v>900</v>
      </c>
      <c r="F36" s="12">
        <f>SUM(F37,)</f>
        <v>900</v>
      </c>
      <c r="G36" s="12">
        <f>SUM(G37,)</f>
        <v>900</v>
      </c>
      <c r="H36" s="12">
        <f>SUM(H37,)</f>
        <v>0</v>
      </c>
    </row>
    <row r="37" spans="1:8" ht="17.25" customHeight="1">
      <c r="A37" s="13"/>
      <c r="B37" s="14" t="s">
        <v>56</v>
      </c>
      <c r="C37" s="14"/>
      <c r="D37" s="26" t="s">
        <v>55</v>
      </c>
      <c r="E37" s="16">
        <f>SUM(E38)</f>
        <v>900</v>
      </c>
      <c r="F37" s="16">
        <f>SUM(F38)</f>
        <v>900</v>
      </c>
      <c r="G37" s="16">
        <f>SUM(G38)</f>
        <v>900</v>
      </c>
      <c r="H37" s="16">
        <f>SUM(H38)</f>
        <v>0</v>
      </c>
    </row>
    <row r="38" spans="1:8" ht="30.75" customHeight="1">
      <c r="A38" s="18"/>
      <c r="B38" s="18"/>
      <c r="C38" s="18" t="s">
        <v>16</v>
      </c>
      <c r="D38" s="24" t="s">
        <v>17</v>
      </c>
      <c r="E38" s="31">
        <v>900</v>
      </c>
      <c r="F38" s="31">
        <v>900</v>
      </c>
      <c r="G38" s="31">
        <v>900</v>
      </c>
      <c r="H38" s="31"/>
    </row>
    <row r="39" spans="1:8" ht="25.5">
      <c r="A39" s="10" t="s">
        <v>59</v>
      </c>
      <c r="B39" s="10"/>
      <c r="C39" s="10"/>
      <c r="D39" s="11" t="s">
        <v>60</v>
      </c>
      <c r="E39" s="12">
        <f>SUM(E40+E42+E49+E56+E58+E61)</f>
        <v>4584859.859999999</v>
      </c>
      <c r="F39" s="12">
        <f>SUM(F40+F42+F49+F56+F58+F61)</f>
        <v>4747836.46</v>
      </c>
      <c r="G39" s="25">
        <f>SUM(G40+G42+G49+G56+G58+G61)</f>
        <v>4747836.46</v>
      </c>
      <c r="H39" s="25">
        <f>SUM(H40+H42+H49+H56+H58+H61)</f>
        <v>0</v>
      </c>
    </row>
    <row r="40" spans="1:8" ht="20.25" customHeight="1">
      <c r="A40" s="13"/>
      <c r="B40" s="14" t="s">
        <v>61</v>
      </c>
      <c r="C40" s="14"/>
      <c r="D40" s="26" t="s">
        <v>62</v>
      </c>
      <c r="E40" s="16">
        <f>SUM(E41)</f>
        <v>5000</v>
      </c>
      <c r="F40" s="16">
        <f>SUM(F41)</f>
        <v>5000</v>
      </c>
      <c r="G40" s="27">
        <f>SUM(G41)</f>
        <v>5000</v>
      </c>
      <c r="H40" s="27">
        <f>SUM(H41)</f>
        <v>0</v>
      </c>
    </row>
    <row r="41" spans="1:8" ht="25.5" customHeight="1">
      <c r="A41" s="17"/>
      <c r="B41" s="17"/>
      <c r="C41" s="17" t="s">
        <v>63</v>
      </c>
      <c r="D41" s="36" t="s">
        <v>64</v>
      </c>
      <c r="E41" s="34">
        <v>5000</v>
      </c>
      <c r="F41" s="34">
        <v>5000</v>
      </c>
      <c r="G41" s="34">
        <v>5000</v>
      </c>
      <c r="H41" s="34"/>
    </row>
    <row r="42" spans="1:8" ht="42" customHeight="1">
      <c r="A42" s="37"/>
      <c r="B42" s="38" t="s">
        <v>65</v>
      </c>
      <c r="C42" s="38"/>
      <c r="D42" s="39" t="s">
        <v>66</v>
      </c>
      <c r="E42" s="16">
        <f>SUM(E43:E48)</f>
        <v>1199925</v>
      </c>
      <c r="F42" s="16">
        <f>SUM(F43:F48)</f>
        <v>1212950.46</v>
      </c>
      <c r="G42" s="27">
        <f>SUM(G43:G48)</f>
        <v>1212950.46</v>
      </c>
      <c r="H42" s="27">
        <f>SUM(H43:H48)</f>
        <v>0</v>
      </c>
    </row>
    <row r="43" spans="1:8" ht="12.75">
      <c r="A43" s="17"/>
      <c r="B43" s="17"/>
      <c r="C43" s="17" t="s">
        <v>67</v>
      </c>
      <c r="D43" s="33" t="s">
        <v>68</v>
      </c>
      <c r="E43" s="34">
        <v>964225</v>
      </c>
      <c r="F43" s="34">
        <v>971850.46</v>
      </c>
      <c r="G43" s="34">
        <v>971850.46</v>
      </c>
      <c r="H43" s="34"/>
    </row>
    <row r="44" spans="1:8" ht="12.75">
      <c r="A44" s="17"/>
      <c r="B44" s="17"/>
      <c r="C44" s="17" t="s">
        <v>69</v>
      </c>
      <c r="D44" s="33" t="s">
        <v>70</v>
      </c>
      <c r="E44" s="34">
        <v>85000</v>
      </c>
      <c r="F44" s="34">
        <v>85000</v>
      </c>
      <c r="G44" s="34">
        <v>85000</v>
      </c>
      <c r="H44" s="34"/>
    </row>
    <row r="45" spans="1:8" ht="12.75">
      <c r="A45" s="17"/>
      <c r="B45" s="17"/>
      <c r="C45" s="17" t="s">
        <v>71</v>
      </c>
      <c r="D45" s="33" t="s">
        <v>72</v>
      </c>
      <c r="E45" s="34">
        <v>124500</v>
      </c>
      <c r="F45" s="34">
        <v>125000</v>
      </c>
      <c r="G45" s="34">
        <v>125000</v>
      </c>
      <c r="H45" s="34"/>
    </row>
    <row r="46" spans="1:8" ht="12.75">
      <c r="A46" s="17"/>
      <c r="B46" s="17"/>
      <c r="C46" s="17" t="s">
        <v>73</v>
      </c>
      <c r="D46" s="33" t="s">
        <v>74</v>
      </c>
      <c r="E46" s="34">
        <v>16000</v>
      </c>
      <c r="F46" s="34">
        <v>16000</v>
      </c>
      <c r="G46" s="34">
        <v>16000</v>
      </c>
      <c r="H46" s="34"/>
    </row>
    <row r="47" spans="1:8" ht="16.5" customHeight="1">
      <c r="A47" s="17"/>
      <c r="B47" s="17"/>
      <c r="C47" s="17" t="s">
        <v>75</v>
      </c>
      <c r="D47" s="33" t="s">
        <v>76</v>
      </c>
      <c r="E47" s="34">
        <v>200</v>
      </c>
      <c r="F47" s="34">
        <v>100</v>
      </c>
      <c r="G47" s="34">
        <v>100</v>
      </c>
      <c r="H47" s="34"/>
    </row>
    <row r="48" spans="1:8" ht="14.25" customHeight="1">
      <c r="A48" s="17"/>
      <c r="B48" s="17"/>
      <c r="C48" s="17" t="s">
        <v>77</v>
      </c>
      <c r="D48" s="40" t="s">
        <v>78</v>
      </c>
      <c r="E48" s="34">
        <v>10000</v>
      </c>
      <c r="F48" s="34">
        <v>15000</v>
      </c>
      <c r="G48" s="34">
        <v>15000</v>
      </c>
      <c r="H48" s="34"/>
    </row>
    <row r="49" spans="1:8" ht="25.5">
      <c r="A49" s="13"/>
      <c r="B49" s="14" t="s">
        <v>79</v>
      </c>
      <c r="C49" s="14"/>
      <c r="D49" s="42" t="s">
        <v>80</v>
      </c>
      <c r="E49" s="16">
        <f>SUM(E50:E55)</f>
        <v>2253677.86</v>
      </c>
      <c r="F49" s="16">
        <f>SUM(F50:F55)</f>
        <v>2321000</v>
      </c>
      <c r="G49" s="27">
        <f>SUM(G50:G55)</f>
        <v>2321000</v>
      </c>
      <c r="H49" s="27">
        <f>SUM(H50:H55)</f>
        <v>0</v>
      </c>
    </row>
    <row r="50" spans="1:8" ht="12.75">
      <c r="A50" s="17"/>
      <c r="B50" s="17"/>
      <c r="C50" s="17" t="s">
        <v>67</v>
      </c>
      <c r="D50" s="40" t="s">
        <v>68</v>
      </c>
      <c r="E50" s="43">
        <v>1013277.86</v>
      </c>
      <c r="F50" s="43">
        <v>1040000</v>
      </c>
      <c r="G50" s="34">
        <v>1040000</v>
      </c>
      <c r="H50" s="34"/>
    </row>
    <row r="51" spans="1:8" ht="12.75">
      <c r="A51" s="17"/>
      <c r="B51" s="17"/>
      <c r="C51" s="17" t="s">
        <v>69</v>
      </c>
      <c r="D51" s="40" t="s">
        <v>70</v>
      </c>
      <c r="E51" s="43">
        <v>1066000</v>
      </c>
      <c r="F51" s="43">
        <v>1095000</v>
      </c>
      <c r="G51" s="34">
        <v>1095000</v>
      </c>
      <c r="H51" s="34"/>
    </row>
    <row r="52" spans="1:8" ht="12.75">
      <c r="A52" s="17"/>
      <c r="B52" s="17"/>
      <c r="C52" s="17" t="s">
        <v>71</v>
      </c>
      <c r="D52" s="40" t="s">
        <v>72</v>
      </c>
      <c r="E52" s="43">
        <v>18600</v>
      </c>
      <c r="F52" s="43">
        <v>19000</v>
      </c>
      <c r="G52" s="34">
        <v>19000</v>
      </c>
      <c r="H52" s="34"/>
    </row>
    <row r="53" spans="1:8" ht="12.75">
      <c r="A53" s="17"/>
      <c r="B53" s="17"/>
      <c r="C53" s="17" t="s">
        <v>81</v>
      </c>
      <c r="D53" s="40" t="s">
        <v>82</v>
      </c>
      <c r="E53" s="43">
        <v>10000</v>
      </c>
      <c r="F53" s="43">
        <v>10000</v>
      </c>
      <c r="G53" s="34">
        <v>10000</v>
      </c>
      <c r="H53" s="34"/>
    </row>
    <row r="54" spans="1:8" ht="12.75">
      <c r="A54" s="17"/>
      <c r="B54" s="17"/>
      <c r="C54" s="17" t="s">
        <v>83</v>
      </c>
      <c r="D54" s="40" t="s">
        <v>84</v>
      </c>
      <c r="E54" s="43">
        <v>36000</v>
      </c>
      <c r="F54" s="43">
        <v>37000</v>
      </c>
      <c r="G54" s="34">
        <v>37000</v>
      </c>
      <c r="H54" s="34"/>
    </row>
    <row r="55" spans="1:8" ht="12.75">
      <c r="A55" s="17"/>
      <c r="B55" s="17"/>
      <c r="C55" s="17" t="s">
        <v>75</v>
      </c>
      <c r="D55" s="40" t="s">
        <v>76</v>
      </c>
      <c r="E55" s="34">
        <v>109800</v>
      </c>
      <c r="F55" s="34">
        <v>120000</v>
      </c>
      <c r="G55" s="34">
        <v>120000</v>
      </c>
      <c r="H55" s="34"/>
    </row>
    <row r="56" spans="1:8" ht="13.5" customHeight="1">
      <c r="A56" s="13"/>
      <c r="B56" s="14" t="s">
        <v>85</v>
      </c>
      <c r="C56" s="14"/>
      <c r="D56" s="42" t="s">
        <v>86</v>
      </c>
      <c r="E56" s="16">
        <f>SUM(E57)</f>
        <v>100</v>
      </c>
      <c r="F56" s="16">
        <f>SUM(F57)</f>
        <v>100</v>
      </c>
      <c r="G56" s="27">
        <f>SUM(G57)</f>
        <v>100</v>
      </c>
      <c r="H56" s="27">
        <f>SUM(H57)</f>
        <v>0</v>
      </c>
    </row>
    <row r="57" spans="1:8" ht="15.75" customHeight="1">
      <c r="A57" s="17"/>
      <c r="B57" s="17"/>
      <c r="C57" s="17" t="s">
        <v>75</v>
      </c>
      <c r="D57" s="40" t="s">
        <v>76</v>
      </c>
      <c r="E57" s="43">
        <v>100</v>
      </c>
      <c r="F57" s="43">
        <v>100</v>
      </c>
      <c r="G57" s="34">
        <v>100</v>
      </c>
      <c r="H57" s="34"/>
    </row>
    <row r="58" spans="1:8" ht="29.25" customHeight="1">
      <c r="A58" s="13"/>
      <c r="B58" s="14" t="s">
        <v>87</v>
      </c>
      <c r="C58" s="14"/>
      <c r="D58" s="42" t="s">
        <v>88</v>
      </c>
      <c r="E58" s="16">
        <f>SUM(E59:E60)</f>
        <v>130000</v>
      </c>
      <c r="F58" s="16">
        <f>SUM(F59:F60)</f>
        <v>125000</v>
      </c>
      <c r="G58" s="27">
        <f>SUM(G59:G60)</f>
        <v>125000</v>
      </c>
      <c r="H58" s="27">
        <f>SUM(H59:H60)</f>
        <v>0</v>
      </c>
    </row>
    <row r="59" spans="1:8" ht="12.75">
      <c r="A59" s="17"/>
      <c r="B59" s="17"/>
      <c r="C59" s="17" t="s">
        <v>89</v>
      </c>
      <c r="D59" s="40" t="s">
        <v>90</v>
      </c>
      <c r="E59" s="43">
        <v>50000</v>
      </c>
      <c r="F59" s="43">
        <v>50000</v>
      </c>
      <c r="G59" s="34">
        <v>50000</v>
      </c>
      <c r="H59" s="34"/>
    </row>
    <row r="60" spans="1:8" ht="12.75">
      <c r="A60" s="17"/>
      <c r="B60" s="17"/>
      <c r="C60" s="17" t="s">
        <v>91</v>
      </c>
      <c r="D60" s="33" t="s">
        <v>92</v>
      </c>
      <c r="E60" s="43">
        <v>80000</v>
      </c>
      <c r="F60" s="43">
        <v>75000</v>
      </c>
      <c r="G60" s="34">
        <v>75000</v>
      </c>
      <c r="H60" s="34"/>
    </row>
    <row r="61" spans="1:8" ht="19.5" customHeight="1">
      <c r="A61" s="17"/>
      <c r="B61" s="44" t="s">
        <v>93</v>
      </c>
      <c r="C61" s="44"/>
      <c r="D61" s="45" t="s">
        <v>94</v>
      </c>
      <c r="E61" s="46">
        <f>SUM(E62:E63)</f>
        <v>996157</v>
      </c>
      <c r="F61" s="46">
        <f>SUM(F62:F63)</f>
        <v>1083786</v>
      </c>
      <c r="G61" s="47">
        <f>SUM(G62:G63)</f>
        <v>1083786</v>
      </c>
      <c r="H61" s="47">
        <f>SUM(H62:H63)</f>
        <v>0</v>
      </c>
    </row>
    <row r="62" spans="1:8" ht="18" customHeight="1">
      <c r="A62" s="17"/>
      <c r="B62" s="17"/>
      <c r="C62" s="17" t="s">
        <v>95</v>
      </c>
      <c r="D62" s="40" t="s">
        <v>96</v>
      </c>
      <c r="E62" s="34">
        <v>991157</v>
      </c>
      <c r="F62" s="34">
        <v>1073786</v>
      </c>
      <c r="G62" s="34">
        <v>1073786</v>
      </c>
      <c r="H62" s="34"/>
    </row>
    <row r="63" spans="1:8" ht="13.5" customHeight="1">
      <c r="A63" s="17"/>
      <c r="B63" s="17"/>
      <c r="C63" s="17" t="s">
        <v>97</v>
      </c>
      <c r="D63" s="40" t="s">
        <v>98</v>
      </c>
      <c r="E63" s="43">
        <v>5000</v>
      </c>
      <c r="F63" s="43">
        <v>10000</v>
      </c>
      <c r="G63" s="34">
        <v>10000</v>
      </c>
      <c r="H63" s="34"/>
    </row>
    <row r="64" spans="1:8" ht="12.75">
      <c r="A64" s="10" t="s">
        <v>99</v>
      </c>
      <c r="B64" s="10"/>
      <c r="C64" s="10"/>
      <c r="D64" s="11" t="s">
        <v>100</v>
      </c>
      <c r="E64" s="12">
        <f>SUM(E65+E67+E69)</f>
        <v>5692750</v>
      </c>
      <c r="F64" s="12">
        <f>SUM(F65+F67+F69)</f>
        <v>5745988</v>
      </c>
      <c r="G64" s="12">
        <f>SUM(G65+G67+G69)</f>
        <v>5745988</v>
      </c>
      <c r="H64" s="12">
        <f>SUM(H65+H67+H69)</f>
        <v>0</v>
      </c>
    </row>
    <row r="65" spans="1:8" ht="12.75">
      <c r="A65" s="13"/>
      <c r="B65" s="14" t="s">
        <v>101</v>
      </c>
      <c r="C65" s="14"/>
      <c r="D65" s="42" t="s">
        <v>102</v>
      </c>
      <c r="E65" s="16">
        <f>SUM(E66)</f>
        <v>3758622</v>
      </c>
      <c r="F65" s="16">
        <f>SUM(F66)</f>
        <v>3921728</v>
      </c>
      <c r="G65" s="27">
        <f>SUM(G66)</f>
        <v>3921728</v>
      </c>
      <c r="H65" s="27">
        <f>SUM(H66)</f>
        <v>0</v>
      </c>
    </row>
    <row r="66" spans="1:8" ht="12.75">
      <c r="A66" s="17"/>
      <c r="B66" s="17"/>
      <c r="C66" s="17" t="s">
        <v>103</v>
      </c>
      <c r="D66" s="40" t="s">
        <v>104</v>
      </c>
      <c r="E66" s="43">
        <v>3758622</v>
      </c>
      <c r="F66" s="43">
        <v>3921728</v>
      </c>
      <c r="G66" s="34">
        <v>3921728</v>
      </c>
      <c r="H66" s="34"/>
    </row>
    <row r="67" spans="1:8" ht="15.75" customHeight="1">
      <c r="A67" s="48"/>
      <c r="B67" s="21" t="s">
        <v>105</v>
      </c>
      <c r="C67" s="21"/>
      <c r="D67" s="49" t="s">
        <v>106</v>
      </c>
      <c r="E67" s="23">
        <f>SUM(E68)</f>
        <v>1872874</v>
      </c>
      <c r="F67" s="23">
        <f>SUM(F68)</f>
        <v>1759586</v>
      </c>
      <c r="G67" s="50">
        <f>SUM(G68)</f>
        <v>1759586</v>
      </c>
      <c r="H67" s="50">
        <f>SUM(H68)</f>
        <v>0</v>
      </c>
    </row>
    <row r="68" spans="1:8" ht="12.75">
      <c r="A68" s="17"/>
      <c r="B68" s="17"/>
      <c r="C68" s="17" t="s">
        <v>103</v>
      </c>
      <c r="D68" s="40" t="s">
        <v>104</v>
      </c>
      <c r="E68" s="43">
        <v>1872874</v>
      </c>
      <c r="F68" s="43">
        <v>1759586</v>
      </c>
      <c r="G68" s="34">
        <v>1759586</v>
      </c>
      <c r="H68" s="34"/>
    </row>
    <row r="69" spans="1:8" ht="12.75">
      <c r="A69" s="48"/>
      <c r="B69" s="21" t="s">
        <v>107</v>
      </c>
      <c r="C69" s="21"/>
      <c r="D69" s="49" t="s">
        <v>108</v>
      </c>
      <c r="E69" s="23">
        <f>SUM(E70)</f>
        <v>61254</v>
      </c>
      <c r="F69" s="23">
        <f>SUM(F70)</f>
        <v>64674</v>
      </c>
      <c r="G69" s="50">
        <f>SUM(G70)</f>
        <v>64674</v>
      </c>
      <c r="H69" s="50">
        <f>SUM(H70)</f>
        <v>0</v>
      </c>
    </row>
    <row r="70" spans="1:8" ht="12.75">
      <c r="A70" s="17"/>
      <c r="B70" s="17"/>
      <c r="C70" s="17" t="s">
        <v>103</v>
      </c>
      <c r="D70" s="40" t="s">
        <v>104</v>
      </c>
      <c r="E70" s="43">
        <v>61254</v>
      </c>
      <c r="F70" s="43">
        <v>64674</v>
      </c>
      <c r="G70" s="34">
        <v>64674</v>
      </c>
      <c r="H70" s="34"/>
    </row>
    <row r="71" spans="1:8" ht="12.75">
      <c r="A71" s="10" t="s">
        <v>109</v>
      </c>
      <c r="B71" s="10"/>
      <c r="C71" s="10"/>
      <c r="D71" s="11" t="s">
        <v>110</v>
      </c>
      <c r="E71" s="12">
        <f>SUM(E72,E75,E77)</f>
        <v>74080</v>
      </c>
      <c r="F71" s="12">
        <f>SUM(F72,F75,F77)</f>
        <v>76240</v>
      </c>
      <c r="G71" s="12">
        <f>SUM(G72,G75,G77)</f>
        <v>76240</v>
      </c>
      <c r="H71" s="12">
        <f>SUM(H72,H75,H77)</f>
        <v>0</v>
      </c>
    </row>
    <row r="72" spans="1:8" ht="12.75">
      <c r="A72" s="13"/>
      <c r="B72" s="14" t="s">
        <v>111</v>
      </c>
      <c r="C72" s="14"/>
      <c r="D72" s="42" t="s">
        <v>112</v>
      </c>
      <c r="E72" s="16">
        <f>SUM(E73:E74)</f>
        <v>18800</v>
      </c>
      <c r="F72" s="16">
        <f>SUM(F73:F74)</f>
        <v>13240</v>
      </c>
      <c r="G72" s="27">
        <f>SUM(G73:G74)</f>
        <v>13240</v>
      </c>
      <c r="H72" s="27">
        <f>SUM(H73:H73)</f>
        <v>0</v>
      </c>
    </row>
    <row r="73" spans="1:8" ht="12.75">
      <c r="A73" s="17"/>
      <c r="B73" s="17"/>
      <c r="C73" s="17" t="s">
        <v>32</v>
      </c>
      <c r="D73" s="40" t="s">
        <v>113</v>
      </c>
      <c r="E73" s="43">
        <v>12800</v>
      </c>
      <c r="F73" s="43">
        <v>3700</v>
      </c>
      <c r="G73" s="34">
        <v>3700</v>
      </c>
      <c r="H73" s="34"/>
    </row>
    <row r="74" spans="1:8" ht="25.5">
      <c r="A74" s="35"/>
      <c r="B74" s="35"/>
      <c r="C74" s="17" t="s">
        <v>118</v>
      </c>
      <c r="D74" s="40" t="s">
        <v>119</v>
      </c>
      <c r="E74" s="52">
        <v>6000</v>
      </c>
      <c r="F74" s="52">
        <v>9540</v>
      </c>
      <c r="G74" s="53">
        <v>9540</v>
      </c>
      <c r="H74" s="53"/>
    </row>
    <row r="75" spans="1:8" ht="15" customHeight="1">
      <c r="A75" s="13"/>
      <c r="B75" s="14" t="s">
        <v>116</v>
      </c>
      <c r="C75" s="14"/>
      <c r="D75" s="42" t="s">
        <v>117</v>
      </c>
      <c r="E75" s="54">
        <f>SUM(E76)</f>
        <v>53280</v>
      </c>
      <c r="F75" s="54">
        <f>SUM(F76)</f>
        <v>63000</v>
      </c>
      <c r="G75" s="54">
        <f>SUM(G76)</f>
        <v>63000</v>
      </c>
      <c r="H75" s="54">
        <f>SUM(H76)</f>
        <v>0</v>
      </c>
    </row>
    <row r="76" spans="1:8" ht="30.75" customHeight="1">
      <c r="A76" s="17"/>
      <c r="B76" s="44"/>
      <c r="C76" s="17" t="s">
        <v>118</v>
      </c>
      <c r="D76" s="40" t="s">
        <v>119</v>
      </c>
      <c r="E76" s="34">
        <v>53280</v>
      </c>
      <c r="F76" s="34">
        <v>63000</v>
      </c>
      <c r="G76" s="34">
        <v>63000</v>
      </c>
      <c r="H76" s="34"/>
    </row>
    <row r="77" spans="1:8" ht="17.25" customHeight="1">
      <c r="A77" s="35"/>
      <c r="B77" s="14" t="s">
        <v>265</v>
      </c>
      <c r="C77" s="14"/>
      <c r="D77" s="42" t="s">
        <v>266</v>
      </c>
      <c r="E77" s="16">
        <f>SUM(E78:E78)</f>
        <v>2000</v>
      </c>
      <c r="F77" s="16">
        <f>SUM(F78:F78)</f>
        <v>0</v>
      </c>
      <c r="G77" s="27">
        <f>SUM(G78:G78)</f>
        <v>0</v>
      </c>
      <c r="H77" s="27">
        <f>SUM(H78:H78)</f>
        <v>0</v>
      </c>
    </row>
    <row r="78" spans="1:8" ht="38.25">
      <c r="A78" s="18"/>
      <c r="B78" s="35"/>
      <c r="C78" s="267">
        <v>2700</v>
      </c>
      <c r="D78" s="85" t="s">
        <v>508</v>
      </c>
      <c r="E78" s="52">
        <v>2000</v>
      </c>
      <c r="F78" s="52"/>
      <c r="G78" s="53"/>
      <c r="H78" s="53"/>
    </row>
    <row r="79" spans="1:8" ht="12.75">
      <c r="A79" s="10" t="s">
        <v>121</v>
      </c>
      <c r="B79" s="10"/>
      <c r="C79" s="10"/>
      <c r="D79" s="11" t="s">
        <v>122</v>
      </c>
      <c r="E79" s="12">
        <f>SUM(E80+E85+E88+E90+E92+E94+E98+E96)</f>
        <v>2765377</v>
      </c>
      <c r="F79" s="12">
        <f>SUM(F80+F85+F88+F90+F92+F94+F98+F96)</f>
        <v>2586587</v>
      </c>
      <c r="G79" s="12">
        <f>SUM(G80+G85+G88+G90+G92+G94+G98+G96)</f>
        <v>2586587</v>
      </c>
      <c r="H79" s="12">
        <f>SUM(H80+H85+H88+H90+H92+H94+H98+H96)</f>
        <v>0</v>
      </c>
    </row>
    <row r="80" spans="1:8" ht="41.25" customHeight="1">
      <c r="A80" s="13"/>
      <c r="B80" s="14" t="s">
        <v>123</v>
      </c>
      <c r="C80" s="14"/>
      <c r="D80" s="26" t="s">
        <v>124</v>
      </c>
      <c r="E80" s="16">
        <f>SUM(E81:E84)</f>
        <v>2001353</v>
      </c>
      <c r="F80" s="16">
        <f>SUM(F81:F84)</f>
        <v>2205500</v>
      </c>
      <c r="G80" s="16">
        <f>SUM(G81:G84)</f>
        <v>2205500</v>
      </c>
      <c r="H80" s="16">
        <f>SUM(H81:H84)</f>
        <v>0</v>
      </c>
    </row>
    <row r="81" spans="1:8" ht="25.5" customHeight="1">
      <c r="A81" s="17"/>
      <c r="B81" s="17"/>
      <c r="C81" s="17" t="s">
        <v>16</v>
      </c>
      <c r="D81" s="33" t="s">
        <v>17</v>
      </c>
      <c r="E81" s="34">
        <v>1976353</v>
      </c>
      <c r="F81" s="34">
        <v>2183000</v>
      </c>
      <c r="G81" s="34">
        <v>2183000</v>
      </c>
      <c r="H81" s="34"/>
    </row>
    <row r="82" spans="1:8" ht="25.5" customHeight="1">
      <c r="A82" s="35"/>
      <c r="B82" s="35"/>
      <c r="C82" s="35" t="s">
        <v>48</v>
      </c>
      <c r="D82" s="55" t="s">
        <v>49</v>
      </c>
      <c r="E82" s="53">
        <v>20000</v>
      </c>
      <c r="F82" s="53">
        <v>20000</v>
      </c>
      <c r="G82" s="53">
        <v>20000</v>
      </c>
      <c r="H82" s="53"/>
    </row>
    <row r="83" spans="1:8" ht="25.5" customHeight="1">
      <c r="A83" s="56"/>
      <c r="B83" s="56"/>
      <c r="C83" s="57" t="s">
        <v>125</v>
      </c>
      <c r="D83" s="51" t="s">
        <v>126</v>
      </c>
      <c r="E83" s="34">
        <v>4000</v>
      </c>
      <c r="F83" s="34">
        <v>2000</v>
      </c>
      <c r="G83" s="34">
        <v>2000</v>
      </c>
      <c r="H83" s="34"/>
    </row>
    <row r="84" spans="1:8" ht="15.75" customHeight="1">
      <c r="A84" s="56"/>
      <c r="B84" s="56"/>
      <c r="C84" s="58" t="s">
        <v>77</v>
      </c>
      <c r="D84" s="59" t="s">
        <v>127</v>
      </c>
      <c r="E84" s="31">
        <v>1000</v>
      </c>
      <c r="F84" s="31">
        <v>500</v>
      </c>
      <c r="G84" s="31">
        <v>500</v>
      </c>
      <c r="H84" s="31"/>
    </row>
    <row r="85" spans="1:8" ht="43.5" customHeight="1">
      <c r="A85" s="13"/>
      <c r="B85" s="14" t="s">
        <v>128</v>
      </c>
      <c r="C85" s="14"/>
      <c r="D85" s="60" t="s">
        <v>129</v>
      </c>
      <c r="E85" s="16">
        <f>SUM(E86:E87)</f>
        <v>21488</v>
      </c>
      <c r="F85" s="16">
        <f>SUM(F86:F87)</f>
        <v>18307</v>
      </c>
      <c r="G85" s="27">
        <f>SUM(G86:G87)</f>
        <v>18307</v>
      </c>
      <c r="H85" s="27">
        <f>SUM(H86:H87)</f>
        <v>0</v>
      </c>
    </row>
    <row r="86" spans="1:8" ht="27.75" customHeight="1">
      <c r="A86" s="17"/>
      <c r="B86" s="17"/>
      <c r="C86" s="17" t="s">
        <v>16</v>
      </c>
      <c r="D86" s="33" t="s">
        <v>17</v>
      </c>
      <c r="E86" s="34">
        <v>11840</v>
      </c>
      <c r="F86" s="34">
        <v>7864</v>
      </c>
      <c r="G86" s="34">
        <v>7864</v>
      </c>
      <c r="H86" s="34"/>
    </row>
    <row r="87" spans="1:8" ht="27" customHeight="1">
      <c r="A87" s="18"/>
      <c r="B87" s="18"/>
      <c r="C87" s="17" t="s">
        <v>114</v>
      </c>
      <c r="D87" s="33" t="s">
        <v>115</v>
      </c>
      <c r="E87" s="31">
        <v>9648</v>
      </c>
      <c r="F87" s="31">
        <v>10443</v>
      </c>
      <c r="G87" s="31">
        <v>10443</v>
      </c>
      <c r="H87" s="31"/>
    </row>
    <row r="88" spans="1:8" ht="25.5">
      <c r="A88" s="48"/>
      <c r="B88" s="21" t="s">
        <v>130</v>
      </c>
      <c r="C88" s="21"/>
      <c r="D88" s="61" t="s">
        <v>131</v>
      </c>
      <c r="E88" s="23">
        <f>SUM(E89:E89)</f>
        <v>205255</v>
      </c>
      <c r="F88" s="23">
        <f>SUM(F89:F89)</f>
        <v>98593</v>
      </c>
      <c r="G88" s="50">
        <f>SUM(G89:G89)</f>
        <v>98593</v>
      </c>
      <c r="H88" s="50">
        <f>SUM(H89:H89)</f>
        <v>0</v>
      </c>
    </row>
    <row r="89" spans="1:8" ht="26.25" customHeight="1">
      <c r="A89" s="17"/>
      <c r="B89" s="17"/>
      <c r="C89" s="17" t="s">
        <v>114</v>
      </c>
      <c r="D89" s="33" t="s">
        <v>115</v>
      </c>
      <c r="E89" s="34">
        <v>205255</v>
      </c>
      <c r="F89" s="34">
        <v>98593</v>
      </c>
      <c r="G89" s="34">
        <v>98593</v>
      </c>
      <c r="H89" s="34"/>
    </row>
    <row r="90" spans="1:8" ht="13.5" customHeight="1">
      <c r="A90" s="35"/>
      <c r="B90" s="14" t="s">
        <v>132</v>
      </c>
      <c r="C90" s="14"/>
      <c r="D90" s="26" t="s">
        <v>133</v>
      </c>
      <c r="E90" s="16">
        <f>SUM(E91)</f>
        <v>121298</v>
      </c>
      <c r="F90" s="16">
        <f>SUM(F91)</f>
        <v>48172</v>
      </c>
      <c r="G90" s="27">
        <f>SUM(G91)</f>
        <v>48172</v>
      </c>
      <c r="H90" s="27">
        <f>SUM(H91)</f>
        <v>0</v>
      </c>
    </row>
    <row r="91" spans="1:8" ht="24" customHeight="1">
      <c r="A91" s="35"/>
      <c r="B91" s="17"/>
      <c r="C91" s="17" t="s">
        <v>114</v>
      </c>
      <c r="D91" s="33" t="s">
        <v>115</v>
      </c>
      <c r="E91" s="34">
        <v>121298</v>
      </c>
      <c r="F91" s="34">
        <v>48172</v>
      </c>
      <c r="G91" s="34">
        <v>48172</v>
      </c>
      <c r="H91" s="34"/>
    </row>
    <row r="92" spans="1:8" ht="20.25" customHeight="1">
      <c r="A92" s="13"/>
      <c r="B92" s="14" t="s">
        <v>134</v>
      </c>
      <c r="C92" s="14"/>
      <c r="D92" s="26" t="s">
        <v>135</v>
      </c>
      <c r="E92" s="16">
        <f>SUM(E93)</f>
        <v>81069</v>
      </c>
      <c r="F92" s="16">
        <f>SUM(F93)</f>
        <v>80577</v>
      </c>
      <c r="G92" s="27">
        <f>SUM(G93)</f>
        <v>80577</v>
      </c>
      <c r="H92" s="27">
        <f>SUM(H93)</f>
        <v>0</v>
      </c>
    </row>
    <row r="93" spans="1:8" ht="23.25" customHeight="1">
      <c r="A93" s="17"/>
      <c r="B93" s="17"/>
      <c r="C93" s="17" t="s">
        <v>114</v>
      </c>
      <c r="D93" s="33" t="s">
        <v>115</v>
      </c>
      <c r="E93" s="34">
        <v>81069</v>
      </c>
      <c r="F93" s="34">
        <v>80577</v>
      </c>
      <c r="G93" s="34">
        <v>80577</v>
      </c>
      <c r="H93" s="34"/>
    </row>
    <row r="94" spans="1:8" ht="12.75">
      <c r="A94" s="13"/>
      <c r="B94" s="14" t="s">
        <v>136</v>
      </c>
      <c r="C94" s="14"/>
      <c r="D94" s="26" t="s">
        <v>137</v>
      </c>
      <c r="E94" s="16">
        <f>SUM(E95)</f>
        <v>18000</v>
      </c>
      <c r="F94" s="16">
        <f>SUM(F95)</f>
        <v>19200</v>
      </c>
      <c r="G94" s="27">
        <f>SUM(G95)</f>
        <v>19200</v>
      </c>
      <c r="H94" s="27">
        <f>SUM(H95)</f>
        <v>0</v>
      </c>
    </row>
    <row r="95" spans="1:8" ht="12.75">
      <c r="A95" s="17"/>
      <c r="B95" s="17"/>
      <c r="C95" s="17" t="s">
        <v>52</v>
      </c>
      <c r="D95" s="33" t="s">
        <v>138</v>
      </c>
      <c r="E95" s="34">
        <v>18000</v>
      </c>
      <c r="F95" s="34">
        <v>19200</v>
      </c>
      <c r="G95" s="34">
        <v>19200</v>
      </c>
      <c r="H95" s="34"/>
    </row>
    <row r="96" spans="1:8" ht="12.75">
      <c r="A96" s="48"/>
      <c r="B96" s="14" t="s">
        <v>582</v>
      </c>
      <c r="C96" s="14"/>
      <c r="D96" s="26" t="s">
        <v>583</v>
      </c>
      <c r="E96" s="16">
        <f>SUM(E97)</f>
        <v>126999</v>
      </c>
      <c r="F96" s="16">
        <f>SUM(F97)</f>
        <v>0</v>
      </c>
      <c r="G96" s="27">
        <f>SUM(G97)</f>
        <v>0</v>
      </c>
      <c r="H96" s="27">
        <f>SUM(H97)</f>
        <v>0</v>
      </c>
    </row>
    <row r="97" spans="1:8" ht="25.5">
      <c r="A97" s="48"/>
      <c r="B97" s="17"/>
      <c r="C97" s="266" t="s">
        <v>16</v>
      </c>
      <c r="D97" s="33" t="s">
        <v>17</v>
      </c>
      <c r="E97" s="34">
        <v>126999</v>
      </c>
      <c r="F97" s="34">
        <v>0</v>
      </c>
      <c r="G97" s="34">
        <v>0</v>
      </c>
      <c r="H97" s="34"/>
    </row>
    <row r="98" spans="1:8" ht="18" customHeight="1">
      <c r="A98" s="48"/>
      <c r="B98" s="21" t="s">
        <v>139</v>
      </c>
      <c r="C98" s="21"/>
      <c r="D98" s="61" t="s">
        <v>21</v>
      </c>
      <c r="E98" s="23">
        <f>SUM(E99:E100)</f>
        <v>189915</v>
      </c>
      <c r="F98" s="23">
        <f>SUM(F99:F100)</f>
        <v>116238</v>
      </c>
      <c r="G98" s="23">
        <f>SUM(G99:G100)</f>
        <v>116238</v>
      </c>
      <c r="H98" s="23">
        <f>SUM(H99:H100)</f>
        <v>0</v>
      </c>
    </row>
    <row r="99" spans="1:8" ht="25.5" customHeight="1">
      <c r="A99" s="56"/>
      <c r="B99" s="416"/>
      <c r="C99" s="17" t="s">
        <v>16</v>
      </c>
      <c r="D99" s="33" t="s">
        <v>17</v>
      </c>
      <c r="E99" s="418">
        <v>34773</v>
      </c>
      <c r="F99" s="418">
        <v>0</v>
      </c>
      <c r="G99" s="419">
        <v>0</v>
      </c>
      <c r="H99" s="417"/>
    </row>
    <row r="100" spans="1:8" ht="23.25" customHeight="1">
      <c r="A100" s="62"/>
      <c r="B100" s="62"/>
      <c r="C100" s="62" t="s">
        <v>114</v>
      </c>
      <c r="D100" s="63" t="s">
        <v>115</v>
      </c>
      <c r="E100" s="31">
        <v>155142</v>
      </c>
      <c r="F100" s="31">
        <v>116238</v>
      </c>
      <c r="G100" s="31">
        <v>116238</v>
      </c>
      <c r="H100" s="31"/>
    </row>
    <row r="101" spans="1:8" ht="12.75">
      <c r="A101" s="10">
        <v>853</v>
      </c>
      <c r="B101" s="10"/>
      <c r="C101" s="10"/>
      <c r="D101" s="11" t="s">
        <v>140</v>
      </c>
      <c r="E101" s="64">
        <f>SUM(E102)</f>
        <v>359455.64</v>
      </c>
      <c r="F101" s="64">
        <f>SUM(F102)</f>
        <v>0</v>
      </c>
      <c r="G101" s="65">
        <f>SUM(G102)</f>
        <v>0</v>
      </c>
      <c r="H101" s="65">
        <f>SUM(H102)</f>
        <v>0</v>
      </c>
    </row>
    <row r="102" spans="1:8" ht="12.75">
      <c r="A102" s="66"/>
      <c r="B102" s="67">
        <v>85395</v>
      </c>
      <c r="C102" s="68"/>
      <c r="D102" s="69" t="s">
        <v>21</v>
      </c>
      <c r="E102" s="70">
        <f>SUM(E103:E104)</f>
        <v>359455.64</v>
      </c>
      <c r="F102" s="70">
        <f>SUM(F103:F104)</f>
        <v>0</v>
      </c>
      <c r="G102" s="71">
        <f>SUM(G103:G104)</f>
        <v>0</v>
      </c>
      <c r="H102" s="71">
        <f>SUM(H103:H104)</f>
        <v>0</v>
      </c>
    </row>
    <row r="103" spans="1:8" ht="26.25" customHeight="1">
      <c r="A103" s="72"/>
      <c r="B103" s="72"/>
      <c r="C103" s="73">
        <v>2007</v>
      </c>
      <c r="D103" s="74" t="s">
        <v>141</v>
      </c>
      <c r="E103" s="34">
        <v>313861.05</v>
      </c>
      <c r="F103" s="34">
        <v>0</v>
      </c>
      <c r="G103" s="34">
        <v>0</v>
      </c>
      <c r="H103" s="34"/>
    </row>
    <row r="104" spans="1:8" ht="25.5">
      <c r="A104" s="75"/>
      <c r="B104" s="75"/>
      <c r="C104" s="76">
        <v>2009</v>
      </c>
      <c r="D104" s="77" t="s">
        <v>141</v>
      </c>
      <c r="E104" s="31">
        <v>45594.59</v>
      </c>
      <c r="F104" s="31">
        <v>0</v>
      </c>
      <c r="G104" s="31" t="s">
        <v>603</v>
      </c>
      <c r="H104" s="31"/>
    </row>
    <row r="105" spans="1:8" ht="12.75">
      <c r="A105" s="10">
        <v>854</v>
      </c>
      <c r="B105" s="10"/>
      <c r="C105" s="10"/>
      <c r="D105" s="11" t="s">
        <v>142</v>
      </c>
      <c r="E105" s="78">
        <f aca="true" t="shared" si="2" ref="E105:H106">SUM(E106)</f>
        <v>86053</v>
      </c>
      <c r="F105" s="78">
        <f t="shared" si="2"/>
        <v>0</v>
      </c>
      <c r="G105" s="79">
        <f t="shared" si="2"/>
        <v>0</v>
      </c>
      <c r="H105" s="79">
        <f t="shared" si="2"/>
        <v>0</v>
      </c>
    </row>
    <row r="106" spans="1:8" ht="15" customHeight="1">
      <c r="A106" s="37"/>
      <c r="B106" s="38" t="s">
        <v>143</v>
      </c>
      <c r="C106" s="38"/>
      <c r="D106" s="39" t="s">
        <v>144</v>
      </c>
      <c r="E106" s="16">
        <f t="shared" si="2"/>
        <v>86053</v>
      </c>
      <c r="F106" s="16">
        <f t="shared" si="2"/>
        <v>0</v>
      </c>
      <c r="G106" s="27">
        <f t="shared" si="2"/>
        <v>0</v>
      </c>
      <c r="H106" s="27">
        <f t="shared" si="2"/>
        <v>0</v>
      </c>
    </row>
    <row r="107" spans="1:8" ht="30" customHeight="1">
      <c r="A107" s="62"/>
      <c r="B107" s="62"/>
      <c r="C107" s="62" t="s">
        <v>114</v>
      </c>
      <c r="D107" s="24" t="s">
        <v>115</v>
      </c>
      <c r="E107" s="31">
        <v>86053</v>
      </c>
      <c r="F107" s="31">
        <v>0</v>
      </c>
      <c r="G107" s="31">
        <v>0</v>
      </c>
      <c r="H107" s="31"/>
    </row>
    <row r="108" spans="1:8" ht="17.25" customHeight="1">
      <c r="A108" s="10" t="s">
        <v>145</v>
      </c>
      <c r="B108" s="10"/>
      <c r="C108" s="10"/>
      <c r="D108" s="11" t="s">
        <v>146</v>
      </c>
      <c r="E108" s="12">
        <f>SUM(E109,E113,E115)</f>
        <v>255185</v>
      </c>
      <c r="F108" s="12">
        <f>SUM(F109,F113,F115,F111)</f>
        <v>2070000</v>
      </c>
      <c r="G108" s="12">
        <f>SUM(G109,G113,G115,G111)</f>
        <v>2070000</v>
      </c>
      <c r="H108" s="12">
        <f>SUM(H109,H113,H115,H111)</f>
        <v>0</v>
      </c>
    </row>
    <row r="109" spans="1:8" ht="18.75" customHeight="1">
      <c r="A109" s="13"/>
      <c r="B109" s="14" t="s">
        <v>147</v>
      </c>
      <c r="C109" s="14"/>
      <c r="D109" s="42" t="s">
        <v>148</v>
      </c>
      <c r="E109" s="16">
        <f>SUM(E110:E110)</f>
        <v>54000</v>
      </c>
      <c r="F109" s="16">
        <f>SUM(F110:F110)</f>
        <v>50000</v>
      </c>
      <c r="G109" s="16">
        <f>SUM(G110:G110)</f>
        <v>50000</v>
      </c>
      <c r="H109" s="16">
        <f>SUM(H110:H110)</f>
        <v>0</v>
      </c>
    </row>
    <row r="110" spans="1:8" ht="12.75">
      <c r="A110" s="17"/>
      <c r="B110" s="17"/>
      <c r="C110" s="17" t="s">
        <v>12</v>
      </c>
      <c r="D110" s="40" t="s">
        <v>13</v>
      </c>
      <c r="E110" s="34">
        <v>54000</v>
      </c>
      <c r="F110" s="34">
        <v>50000</v>
      </c>
      <c r="G110" s="34">
        <v>50000</v>
      </c>
      <c r="H110" s="34"/>
    </row>
    <row r="111" spans="1:8" ht="12.75">
      <c r="A111" s="17"/>
      <c r="B111" s="14" t="s">
        <v>604</v>
      </c>
      <c r="C111" s="14"/>
      <c r="D111" s="42" t="s">
        <v>605</v>
      </c>
      <c r="E111" s="16">
        <f>SUM(E112:E112)</f>
        <v>0</v>
      </c>
      <c r="F111" s="16">
        <f>SUM(F112:F112)</f>
        <v>230000</v>
      </c>
      <c r="G111" s="16">
        <f>SUM(G112:G112)</f>
        <v>230000</v>
      </c>
      <c r="H111" s="16">
        <f>SUM(H112:H112)</f>
        <v>0</v>
      </c>
    </row>
    <row r="112" spans="1:8" ht="12.75">
      <c r="A112" s="17"/>
      <c r="B112" s="17"/>
      <c r="C112" s="266" t="s">
        <v>151</v>
      </c>
      <c r="D112" s="448" t="s">
        <v>152</v>
      </c>
      <c r="E112" s="34">
        <v>0</v>
      </c>
      <c r="F112" s="34">
        <v>230000</v>
      </c>
      <c r="G112" s="34">
        <v>230000</v>
      </c>
      <c r="H112" s="34"/>
    </row>
    <row r="113" spans="1:8" ht="28.5" customHeight="1">
      <c r="A113" s="17"/>
      <c r="B113" s="44" t="s">
        <v>149</v>
      </c>
      <c r="C113" s="44"/>
      <c r="D113" s="45" t="s">
        <v>150</v>
      </c>
      <c r="E113" s="46">
        <f>SUM(E114)</f>
        <v>180000</v>
      </c>
      <c r="F113" s="46">
        <f>SUM(F114)</f>
        <v>1790000</v>
      </c>
      <c r="G113" s="46">
        <f>SUM(G114)</f>
        <v>1790000</v>
      </c>
      <c r="H113" s="46">
        <f>SUM(H114)</f>
        <v>0</v>
      </c>
    </row>
    <row r="114" spans="1:8" ht="12.75">
      <c r="A114" s="18"/>
      <c r="B114" s="18"/>
      <c r="C114" s="18" t="s">
        <v>151</v>
      </c>
      <c r="D114" s="41" t="s">
        <v>152</v>
      </c>
      <c r="E114" s="31">
        <v>180000</v>
      </c>
      <c r="F114" s="31">
        <v>1790000</v>
      </c>
      <c r="G114" s="31">
        <v>1790000</v>
      </c>
      <c r="H114" s="31"/>
    </row>
    <row r="115" spans="1:8" ht="12.75">
      <c r="A115" s="263"/>
      <c r="B115" s="44" t="s">
        <v>340</v>
      </c>
      <c r="C115" s="44"/>
      <c r="D115" s="45" t="s">
        <v>21</v>
      </c>
      <c r="E115" s="46">
        <f>SUM(E116:E118)</f>
        <v>21185</v>
      </c>
      <c r="F115" s="46">
        <f>SUM(F116:F118)</f>
        <v>0</v>
      </c>
      <c r="G115" s="46">
        <f>SUM(G116:G118)</f>
        <v>0</v>
      </c>
      <c r="H115" s="46">
        <f>SUM(H116:H118)</f>
        <v>0</v>
      </c>
    </row>
    <row r="116" spans="1:8" ht="12.75">
      <c r="A116" s="263"/>
      <c r="B116" s="18"/>
      <c r="C116" s="18" t="s">
        <v>151</v>
      </c>
      <c r="D116" s="41" t="s">
        <v>152</v>
      </c>
      <c r="E116" s="31">
        <v>1977.75</v>
      </c>
      <c r="F116" s="31">
        <v>0</v>
      </c>
      <c r="G116" s="31">
        <v>0</v>
      </c>
      <c r="H116" s="31"/>
    </row>
    <row r="117" spans="1:8" ht="25.5">
      <c r="A117" s="263"/>
      <c r="B117" s="263"/>
      <c r="C117" s="437" t="s">
        <v>576</v>
      </c>
      <c r="D117" s="438" t="s">
        <v>577</v>
      </c>
      <c r="E117" s="116">
        <v>11207.25</v>
      </c>
      <c r="F117" s="116">
        <v>0</v>
      </c>
      <c r="G117" s="116">
        <v>0</v>
      </c>
      <c r="H117" s="116"/>
    </row>
    <row r="118" spans="1:8" ht="38.25">
      <c r="A118" s="263"/>
      <c r="B118" s="263"/>
      <c r="C118" s="437" t="s">
        <v>584</v>
      </c>
      <c r="D118" s="264" t="s">
        <v>585</v>
      </c>
      <c r="E118" s="116">
        <v>8000</v>
      </c>
      <c r="F118" s="116">
        <v>0</v>
      </c>
      <c r="G118" s="116">
        <v>0</v>
      </c>
      <c r="H118" s="116"/>
    </row>
    <row r="119" spans="1:8" ht="15.75" customHeight="1">
      <c r="A119" s="10" t="s">
        <v>153</v>
      </c>
      <c r="B119" s="10"/>
      <c r="C119" s="10"/>
      <c r="D119" s="11" t="s">
        <v>154</v>
      </c>
      <c r="E119" s="12">
        <f aca="true" t="shared" si="3" ref="E119:H120">SUM(E120)</f>
        <v>0</v>
      </c>
      <c r="F119" s="12">
        <f t="shared" si="3"/>
        <v>50000</v>
      </c>
      <c r="G119" s="25">
        <f t="shared" si="3"/>
        <v>0</v>
      </c>
      <c r="H119" s="25">
        <f t="shared" si="3"/>
        <v>50000</v>
      </c>
    </row>
    <row r="120" spans="1:8" ht="15.75" customHeight="1">
      <c r="A120" s="13"/>
      <c r="B120" s="14" t="s">
        <v>155</v>
      </c>
      <c r="C120" s="14"/>
      <c r="D120" s="42" t="s">
        <v>156</v>
      </c>
      <c r="E120" s="16">
        <f t="shared" si="3"/>
        <v>0</v>
      </c>
      <c r="F120" s="16">
        <f t="shared" si="3"/>
        <v>50000</v>
      </c>
      <c r="G120" s="27">
        <f t="shared" si="3"/>
        <v>0</v>
      </c>
      <c r="H120" s="27">
        <f t="shared" si="3"/>
        <v>50000</v>
      </c>
    </row>
    <row r="121" spans="1:8" ht="50.25" customHeight="1">
      <c r="A121" s="17"/>
      <c r="B121" s="17"/>
      <c r="C121" s="433" t="s">
        <v>570</v>
      </c>
      <c r="D121" s="265" t="s">
        <v>571</v>
      </c>
      <c r="E121" s="34">
        <v>0</v>
      </c>
      <c r="F121" s="34">
        <v>50000</v>
      </c>
      <c r="G121" s="34"/>
      <c r="H121" s="34">
        <v>50000</v>
      </c>
    </row>
    <row r="122" spans="1:8" ht="12.75" customHeight="1" thickBot="1">
      <c r="A122" s="527" t="s">
        <v>157</v>
      </c>
      <c r="B122" s="527"/>
      <c r="C122" s="527"/>
      <c r="D122" s="527"/>
      <c r="E122" s="80">
        <f>SUM(E7,E12,E15,E28,E36,E39,E64,E71,E79,E101,E105,E108,E119,E25)</f>
        <v>15674964.280000001</v>
      </c>
      <c r="F122" s="80">
        <f>SUM(F7,F12,F15,F28,F36,F39,F64,F71,F79,F101,F105,F108,F119,F25)</f>
        <v>19836000</v>
      </c>
      <c r="G122" s="80">
        <f>SUM(G7,G12,G15,G28,G36,G39,G64,G71,G79,G101,G105,G108,G119,G25)</f>
        <v>15372689.46</v>
      </c>
      <c r="H122" s="80">
        <f>SUM(H7,H12,H15,H28,H36,H39,H64,H71,H79,H101,H105,H108,H119,H25)</f>
        <v>4463310.54</v>
      </c>
    </row>
  </sheetData>
  <sheetProtection/>
  <mergeCells count="8">
    <mergeCell ref="G4:H4"/>
    <mergeCell ref="A122:D122"/>
    <mergeCell ref="A1:E1"/>
    <mergeCell ref="A4:A5"/>
    <mergeCell ref="B4:B5"/>
    <mergeCell ref="C4:C5"/>
    <mergeCell ref="D4:D5"/>
    <mergeCell ref="E4:E5"/>
  </mergeCells>
  <printOptions/>
  <pageMargins left="0.7875" right="0.7875" top="1.0527777777777778" bottom="1.0527777777777778" header="0.7875" footer="0.7875"/>
  <pageSetup horizontalDpi="300" verticalDpi="300" orientation="landscape" paperSize="9" scale="105" r:id="rId1"/>
  <headerFooter alignWithMargins="0">
    <oddHeader xml:space="preserve">&amp;C&amp;"Times New Roman,Normalny"&amp;12&amp;A&amp;RZałącznik Nr 1 
do uchwały Rady Gminy 
nr .......z dnia .............r.  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4.75390625" style="222" customWidth="1"/>
    <col min="2" max="2" width="29.875" style="222" customWidth="1"/>
    <col min="3" max="3" width="12.00390625" style="222" customWidth="1"/>
    <col min="4" max="4" width="11.625" style="222" customWidth="1"/>
    <col min="5" max="5" width="10.75390625" style="222" customWidth="1"/>
    <col min="6" max="6" width="12.75390625" style="222" customWidth="1"/>
    <col min="7" max="7" width="10.75390625" style="222" customWidth="1"/>
    <col min="8" max="8" width="11.625" style="222" customWidth="1"/>
    <col min="9" max="9" width="10.75390625" style="222" customWidth="1"/>
    <col min="10" max="10" width="15.625" style="222" customWidth="1"/>
    <col min="11" max="16384" width="9.125" style="222" customWidth="1"/>
  </cols>
  <sheetData>
    <row r="1" spans="1:10" ht="16.5">
      <c r="A1" s="580" t="s">
        <v>602</v>
      </c>
      <c r="B1" s="580"/>
      <c r="C1" s="580"/>
      <c r="D1" s="580"/>
      <c r="E1" s="580"/>
      <c r="F1" s="580"/>
      <c r="G1" s="580"/>
      <c r="H1" s="580"/>
      <c r="I1" s="580"/>
      <c r="J1" s="580"/>
    </row>
    <row r="2" spans="1:10" ht="16.5">
      <c r="A2" s="580"/>
      <c r="B2" s="580"/>
      <c r="C2" s="580"/>
      <c r="D2" s="580"/>
      <c r="E2" s="580"/>
      <c r="F2" s="580"/>
      <c r="G2" s="580"/>
      <c r="H2" s="580"/>
      <c r="I2" s="580"/>
      <c r="J2" s="580"/>
    </row>
    <row r="3" spans="1:10" ht="13.5" customHeight="1">
      <c r="A3" s="223"/>
      <c r="B3" s="223"/>
      <c r="C3" s="223"/>
      <c r="D3" s="223"/>
      <c r="E3" s="223"/>
      <c r="F3" s="223"/>
      <c r="G3" s="223"/>
      <c r="H3" s="223"/>
      <c r="I3" s="223"/>
      <c r="J3" s="223"/>
    </row>
    <row r="4" spans="1:10" ht="9.75" customHeight="1">
      <c r="A4" s="224"/>
      <c r="B4" s="224"/>
      <c r="C4" s="224"/>
      <c r="D4" s="224"/>
      <c r="E4" s="224"/>
      <c r="F4" s="224"/>
      <c r="G4" s="224"/>
      <c r="H4" s="224"/>
      <c r="I4" s="224"/>
      <c r="J4" s="225" t="s">
        <v>158</v>
      </c>
    </row>
    <row r="5" spans="1:10" ht="15" customHeight="1">
      <c r="A5" s="581" t="s">
        <v>351</v>
      </c>
      <c r="B5" s="581" t="s">
        <v>490</v>
      </c>
      <c r="C5" s="582" t="s">
        <v>491</v>
      </c>
      <c r="D5" s="582" t="s">
        <v>492</v>
      </c>
      <c r="E5" s="582"/>
      <c r="F5" s="582"/>
      <c r="G5" s="582"/>
      <c r="H5" s="582" t="s">
        <v>493</v>
      </c>
      <c r="I5" s="582"/>
      <c r="J5" s="582" t="s">
        <v>494</v>
      </c>
    </row>
    <row r="6" spans="1:10" ht="15" customHeight="1">
      <c r="A6" s="581"/>
      <c r="B6" s="581"/>
      <c r="C6" s="582"/>
      <c r="D6" s="582" t="s">
        <v>495</v>
      </c>
      <c r="E6" s="582" t="s">
        <v>161</v>
      </c>
      <c r="F6" s="582"/>
      <c r="G6" s="582"/>
      <c r="H6" s="582" t="s">
        <v>495</v>
      </c>
      <c r="I6" s="582" t="s">
        <v>496</v>
      </c>
      <c r="J6" s="582"/>
    </row>
    <row r="7" spans="1:10" ht="15" customHeight="1">
      <c r="A7" s="581"/>
      <c r="B7" s="581"/>
      <c r="C7" s="582"/>
      <c r="D7" s="582"/>
      <c r="E7" s="584" t="s">
        <v>497</v>
      </c>
      <c r="F7" s="582" t="s">
        <v>161</v>
      </c>
      <c r="G7" s="582"/>
      <c r="H7" s="582"/>
      <c r="I7" s="582"/>
      <c r="J7" s="582"/>
    </row>
    <row r="8" spans="1:10" ht="20.25" customHeight="1">
      <c r="A8" s="581"/>
      <c r="B8" s="581"/>
      <c r="C8" s="582"/>
      <c r="D8" s="582"/>
      <c r="E8" s="584"/>
      <c r="F8" s="226" t="s">
        <v>498</v>
      </c>
      <c r="G8" s="226" t="s">
        <v>499</v>
      </c>
      <c r="H8" s="582"/>
      <c r="I8" s="582"/>
      <c r="J8" s="582"/>
    </row>
    <row r="9" spans="1:10" ht="14.25" customHeight="1">
      <c r="A9" s="227">
        <v>1</v>
      </c>
      <c r="B9" s="227">
        <v>2</v>
      </c>
      <c r="C9" s="227">
        <v>3</v>
      </c>
      <c r="D9" s="227">
        <v>4</v>
      </c>
      <c r="E9" s="227">
        <v>5</v>
      </c>
      <c r="F9" s="227">
        <v>6</v>
      </c>
      <c r="G9" s="227">
        <v>7</v>
      </c>
      <c r="H9" s="227">
        <v>8</v>
      </c>
      <c r="I9" s="227">
        <v>9</v>
      </c>
      <c r="J9" s="227">
        <v>10</v>
      </c>
    </row>
    <row r="10" spans="1:10" ht="21.75" customHeight="1">
      <c r="A10" s="228" t="s">
        <v>413</v>
      </c>
      <c r="B10" s="229" t="s">
        <v>500</v>
      </c>
      <c r="C10" s="230">
        <v>-522150</v>
      </c>
      <c r="D10" s="230">
        <v>1885000</v>
      </c>
      <c r="E10" s="230">
        <v>250000</v>
      </c>
      <c r="F10" s="230">
        <v>250000</v>
      </c>
      <c r="G10" s="230">
        <f>SUM(G12:G15)</f>
        <v>0</v>
      </c>
      <c r="H10" s="230">
        <v>1886670</v>
      </c>
      <c r="I10" s="230">
        <f>SUM(I12:I15)</f>
        <v>0</v>
      </c>
      <c r="J10" s="230">
        <v>523820</v>
      </c>
    </row>
    <row r="11" spans="1:10" ht="21.75" customHeight="1">
      <c r="A11" s="231"/>
      <c r="B11" s="232" t="s">
        <v>163</v>
      </c>
      <c r="C11" s="233"/>
      <c r="D11" s="233"/>
      <c r="E11" s="233"/>
      <c r="F11" s="233"/>
      <c r="G11" s="233"/>
      <c r="H11" s="233"/>
      <c r="I11" s="233"/>
      <c r="J11" s="233"/>
    </row>
    <row r="12" spans="1:10" ht="41.25" customHeight="1">
      <c r="A12" s="231"/>
      <c r="B12" s="234" t="s">
        <v>501</v>
      </c>
      <c r="C12" s="233">
        <v>-522150</v>
      </c>
      <c r="D12" s="233">
        <v>1885000</v>
      </c>
      <c r="E12" s="233">
        <v>250000</v>
      </c>
      <c r="F12" s="233">
        <v>250000</v>
      </c>
      <c r="G12" s="233"/>
      <c r="H12" s="233">
        <v>1886670</v>
      </c>
      <c r="I12" s="233"/>
      <c r="J12" s="233">
        <v>-523820</v>
      </c>
    </row>
    <row r="13" spans="1:10" ht="21.75" customHeight="1">
      <c r="A13" s="231"/>
      <c r="B13" s="235" t="s">
        <v>363</v>
      </c>
      <c r="C13" s="233"/>
      <c r="D13" s="233"/>
      <c r="E13" s="233"/>
      <c r="F13" s="233"/>
      <c r="G13" s="233"/>
      <c r="H13" s="233"/>
      <c r="I13" s="233"/>
      <c r="J13" s="233"/>
    </row>
    <row r="14" spans="1:10" ht="21.75" customHeight="1">
      <c r="A14" s="231"/>
      <c r="B14" s="235" t="s">
        <v>364</v>
      </c>
      <c r="C14" s="233"/>
      <c r="D14" s="233"/>
      <c r="E14" s="233"/>
      <c r="F14" s="233"/>
      <c r="G14" s="233"/>
      <c r="H14" s="233"/>
      <c r="I14" s="233"/>
      <c r="J14" s="233"/>
    </row>
    <row r="15" spans="1:10" ht="21.75" customHeight="1">
      <c r="A15" s="236"/>
      <c r="B15" s="237" t="s">
        <v>365</v>
      </c>
      <c r="C15" s="238"/>
      <c r="D15" s="238"/>
      <c r="E15" s="238"/>
      <c r="F15" s="238"/>
      <c r="G15" s="238"/>
      <c r="H15" s="238"/>
      <c r="I15" s="238"/>
      <c r="J15" s="238"/>
    </row>
    <row r="16" spans="1:10" s="240" customFormat="1" ht="21.75" customHeight="1">
      <c r="A16" s="583" t="s">
        <v>388</v>
      </c>
      <c r="B16" s="583"/>
      <c r="C16" s="239">
        <f>SUM(C10)</f>
        <v>-522150</v>
      </c>
      <c r="D16" s="239">
        <f aca="true" t="shared" si="0" ref="D16:J16">SUM(D10)</f>
        <v>1885000</v>
      </c>
      <c r="E16" s="239">
        <f t="shared" si="0"/>
        <v>250000</v>
      </c>
      <c r="F16" s="239">
        <f t="shared" si="0"/>
        <v>250000</v>
      </c>
      <c r="G16" s="239">
        <f t="shared" si="0"/>
        <v>0</v>
      </c>
      <c r="H16" s="239">
        <f t="shared" si="0"/>
        <v>1886670</v>
      </c>
      <c r="I16" s="239">
        <f t="shared" si="0"/>
        <v>0</v>
      </c>
      <c r="J16" s="239">
        <f t="shared" si="0"/>
        <v>523820</v>
      </c>
    </row>
    <row r="17" ht="14.25" customHeight="1"/>
    <row r="18" ht="12.75">
      <c r="A18" s="241"/>
    </row>
    <row r="19" ht="12.75">
      <c r="A19" s="241"/>
    </row>
    <row r="20" ht="12.75">
      <c r="A20" s="241"/>
    </row>
    <row r="21" ht="12.75">
      <c r="A21" s="241"/>
    </row>
  </sheetData>
  <sheetProtection/>
  <mergeCells count="15">
    <mergeCell ref="A16:B16"/>
    <mergeCell ref="H6:H8"/>
    <mergeCell ref="I6:I8"/>
    <mergeCell ref="E7:E8"/>
    <mergeCell ref="F7:G7"/>
    <mergeCell ref="D6:D8"/>
    <mergeCell ref="E6:G6"/>
    <mergeCell ref="A1:J1"/>
    <mergeCell ref="A2:J2"/>
    <mergeCell ref="A5:A8"/>
    <mergeCell ref="B5:B8"/>
    <mergeCell ref="C5:C8"/>
    <mergeCell ref="D5:G5"/>
    <mergeCell ref="H5:I5"/>
    <mergeCell ref="J5:J8"/>
  </mergeCells>
  <printOptions horizontalCentered="1"/>
  <pageMargins left="0.5118055555555555" right="0.5118055555555555" top="0.7868055555555555" bottom="0.19652777777777777" header="0.19652777777777777" footer="0.5118055555555555"/>
  <pageSetup horizontalDpi="300" verticalDpi="300" orientation="landscape" paperSize="9" scale="85" r:id="rId1"/>
  <headerFooter alignWithMargins="0">
    <oddHeader>&amp;R&amp;9Załącznik nr 9
do uchwały Rady Gminy 
nr ..................
z dnia ...................r.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6.875" style="242" customWidth="1"/>
    <col min="2" max="2" width="71.125" style="242" customWidth="1"/>
    <col min="3" max="3" width="26.75390625" style="242" customWidth="1"/>
    <col min="4" max="4" width="28.375" style="242" customWidth="1"/>
    <col min="5" max="16384" width="9.125" style="242" customWidth="1"/>
  </cols>
  <sheetData>
    <row r="1" spans="1:4" ht="16.5" customHeight="1">
      <c r="A1" s="586" t="s">
        <v>502</v>
      </c>
      <c r="B1" s="586"/>
      <c r="C1" s="586"/>
      <c r="D1" s="586"/>
    </row>
    <row r="2" spans="1:4" ht="28.5" customHeight="1">
      <c r="A2" s="586"/>
      <c r="B2" s="586"/>
      <c r="C2" s="586"/>
      <c r="D2" s="586"/>
    </row>
    <row r="3" spans="1:4" ht="13.5" customHeight="1">
      <c r="A3" s="243"/>
      <c r="B3" s="243"/>
      <c r="C3" s="243"/>
      <c r="D3" s="243"/>
    </row>
    <row r="4" spans="1:4" ht="15" customHeight="1">
      <c r="A4" s="244"/>
      <c r="B4" s="244"/>
      <c r="C4" s="244"/>
      <c r="D4" s="245" t="s">
        <v>158</v>
      </c>
    </row>
    <row r="5" spans="1:4" ht="15" customHeight="1">
      <c r="A5" s="587" t="s">
        <v>351</v>
      </c>
      <c r="B5" s="587" t="s">
        <v>490</v>
      </c>
      <c r="C5" s="588" t="s">
        <v>503</v>
      </c>
      <c r="D5" s="588" t="s">
        <v>504</v>
      </c>
    </row>
    <row r="6" spans="1:4" ht="15" customHeight="1">
      <c r="A6" s="587"/>
      <c r="B6" s="587"/>
      <c r="C6" s="588"/>
      <c r="D6" s="588"/>
    </row>
    <row r="7" spans="1:4" ht="15" customHeight="1">
      <c r="A7" s="587"/>
      <c r="B7" s="587"/>
      <c r="C7" s="588"/>
      <c r="D7" s="588"/>
    </row>
    <row r="8" spans="1:4" ht="20.25" customHeight="1">
      <c r="A8" s="587"/>
      <c r="B8" s="587"/>
      <c r="C8" s="588"/>
      <c r="D8" s="588"/>
    </row>
    <row r="9" spans="1:4" ht="14.25" customHeight="1">
      <c r="A9" s="246">
        <v>1</v>
      </c>
      <c r="B9" s="246">
        <v>2</v>
      </c>
      <c r="C9" s="246">
        <v>3</v>
      </c>
      <c r="D9" s="246">
        <v>4</v>
      </c>
    </row>
    <row r="10" spans="1:4" ht="21.75" customHeight="1">
      <c r="A10" s="247" t="s">
        <v>413</v>
      </c>
      <c r="B10" s="248" t="s">
        <v>109</v>
      </c>
      <c r="C10" s="249">
        <f>SUM(C11:C12)</f>
        <v>207000</v>
      </c>
      <c r="D10" s="249">
        <f>SUM(D11:D12)</f>
        <v>207000</v>
      </c>
    </row>
    <row r="11" spans="1:4" ht="21.75" customHeight="1">
      <c r="A11" s="250"/>
      <c r="B11" s="251" t="s">
        <v>648</v>
      </c>
      <c r="C11" s="252">
        <v>117000</v>
      </c>
      <c r="D11" s="252">
        <v>117000</v>
      </c>
    </row>
    <row r="12" spans="1:4" ht="21.75" customHeight="1">
      <c r="A12" s="250"/>
      <c r="B12" s="251" t="s">
        <v>649</v>
      </c>
      <c r="C12" s="252">
        <v>90000</v>
      </c>
      <c r="D12" s="252">
        <v>90000</v>
      </c>
    </row>
    <row r="13" spans="1:4" ht="21.75" customHeight="1">
      <c r="A13" s="250" t="s">
        <v>505</v>
      </c>
      <c r="B13" s="253" t="s">
        <v>506</v>
      </c>
      <c r="C13" s="252"/>
      <c r="D13" s="252"/>
    </row>
    <row r="14" spans="1:4" ht="21.75" customHeight="1">
      <c r="A14" s="250"/>
      <c r="B14" s="251" t="s">
        <v>507</v>
      </c>
      <c r="C14" s="252"/>
      <c r="D14" s="252"/>
    </row>
    <row r="15" spans="1:4" ht="21.75" customHeight="1">
      <c r="A15" s="254"/>
      <c r="B15" s="251" t="s">
        <v>507</v>
      </c>
      <c r="C15" s="255"/>
      <c r="D15" s="255"/>
    </row>
    <row r="16" spans="1:4" s="257" customFormat="1" ht="21.75" customHeight="1">
      <c r="A16" s="585" t="s">
        <v>388</v>
      </c>
      <c r="B16" s="585"/>
      <c r="C16" s="256">
        <f>SUM(C10)</f>
        <v>207000</v>
      </c>
      <c r="D16" s="256">
        <f>SUM(D10)</f>
        <v>207000</v>
      </c>
    </row>
    <row r="17" ht="14.25" customHeight="1"/>
    <row r="18" ht="12.75">
      <c r="A18" s="258"/>
    </row>
    <row r="19" ht="12.75">
      <c r="A19" s="258"/>
    </row>
    <row r="20" ht="12.75">
      <c r="A20" s="258"/>
    </row>
    <row r="21" ht="12.75">
      <c r="A21" s="258"/>
    </row>
  </sheetData>
  <sheetProtection/>
  <mergeCells count="6">
    <mergeCell ref="A16:B16"/>
    <mergeCell ref="A1:D2"/>
    <mergeCell ref="A5:A8"/>
    <mergeCell ref="B5:B8"/>
    <mergeCell ref="C5:C8"/>
    <mergeCell ref="D5:D8"/>
  </mergeCells>
  <printOptions horizontalCentered="1"/>
  <pageMargins left="0.5118055555555555" right="0.5118055555555555" top="0.7868055555555555" bottom="0.19652777777777777" header="0.19652777777777777" footer="0.5118055555555555"/>
  <pageSetup horizontalDpi="300" verticalDpi="300" orientation="landscape" paperSize="9" scale="85" r:id="rId1"/>
  <headerFooter alignWithMargins="0">
    <oddHeader>&amp;R&amp;9Załącznik nr 10
do uchwały Rady Gminy 
nr ................
z dnia ......................r.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13"/>
  <sheetViews>
    <sheetView zoomScalePageLayoutView="0" workbookViewId="0" topLeftCell="A401">
      <selection activeCell="F366" sqref="F366:S366"/>
    </sheetView>
  </sheetViews>
  <sheetFormatPr defaultColWidth="9.00390625" defaultRowHeight="12.75"/>
  <cols>
    <col min="1" max="1" width="4.125" style="81" customWidth="1"/>
    <col min="2" max="2" width="5.625" style="83" customWidth="1"/>
    <col min="3" max="3" width="5.00390625" style="81" customWidth="1"/>
    <col min="4" max="4" width="24.75390625" style="81" customWidth="1"/>
    <col min="5" max="5" width="10.75390625" style="81" customWidth="1"/>
    <col min="6" max="6" width="11.00390625" style="81" customWidth="1"/>
    <col min="7" max="7" width="11.25390625" style="81" customWidth="1"/>
    <col min="8" max="8" width="10.625" style="81" customWidth="1"/>
    <col min="9" max="9" width="10.375" style="81" customWidth="1"/>
    <col min="10" max="11" width="9.75390625" style="81" customWidth="1"/>
    <col min="12" max="12" width="5.125" style="81" customWidth="1"/>
    <col min="13" max="13" width="5.00390625" style="81" customWidth="1"/>
    <col min="14" max="14" width="9.00390625" style="81" customWidth="1"/>
    <col min="15" max="15" width="10.25390625" style="81" customWidth="1"/>
    <col min="16" max="16" width="10.00390625" style="81" customWidth="1"/>
    <col min="17" max="17" width="9.875" style="81" customWidth="1"/>
    <col min="18" max="18" width="4.375" style="81" customWidth="1"/>
    <col min="19" max="19" width="8.00390625" style="81" customWidth="1"/>
    <col min="20" max="16384" width="9.125" style="81" customWidth="1"/>
  </cols>
  <sheetData>
    <row r="1" spans="1:19" ht="37.5" customHeight="1">
      <c r="A1" s="528" t="s">
        <v>592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</row>
    <row r="2" spans="1:8" ht="65.25" customHeight="1">
      <c r="A2" s="82"/>
      <c r="B2" s="82"/>
      <c r="C2" s="82"/>
      <c r="D2" s="82"/>
      <c r="E2" s="82"/>
      <c r="F2" s="82"/>
      <c r="G2" s="82"/>
      <c r="H2" s="82"/>
    </row>
    <row r="3" spans="1:19" ht="4.5" customHeight="1">
      <c r="A3" s="83"/>
      <c r="C3" s="83"/>
      <c r="D3" s="83"/>
      <c r="E3" s="83"/>
      <c r="F3" s="83"/>
      <c r="G3" s="83"/>
      <c r="I3" s="84"/>
      <c r="J3" s="84"/>
      <c r="K3" s="84"/>
      <c r="L3" s="84"/>
      <c r="M3" s="84"/>
      <c r="N3" s="84"/>
      <c r="O3" s="84"/>
      <c r="P3" s="84"/>
      <c r="Q3" s="84"/>
      <c r="R3" s="84"/>
      <c r="S3" s="84" t="s">
        <v>158</v>
      </c>
    </row>
    <row r="4" spans="1:19" s="86" customFormat="1" ht="24" customHeight="1">
      <c r="A4" s="531" t="s">
        <v>1</v>
      </c>
      <c r="B4" s="531" t="s">
        <v>2</v>
      </c>
      <c r="C4" s="531" t="s">
        <v>159</v>
      </c>
      <c r="D4" s="531" t="s">
        <v>160</v>
      </c>
      <c r="E4" s="532" t="s">
        <v>590</v>
      </c>
      <c r="F4" s="441"/>
      <c r="G4" s="531" t="s">
        <v>161</v>
      </c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</row>
    <row r="5" spans="1:19" s="86" customFormat="1" ht="17.25" customHeight="1">
      <c r="A5" s="531"/>
      <c r="B5" s="531"/>
      <c r="C5" s="531"/>
      <c r="D5" s="531"/>
      <c r="E5" s="533"/>
      <c r="F5" s="447"/>
      <c r="G5" s="535" t="s">
        <v>162</v>
      </c>
      <c r="H5" s="536" t="s">
        <v>163</v>
      </c>
      <c r="I5" s="536"/>
      <c r="J5" s="536"/>
      <c r="K5" s="536"/>
      <c r="L5" s="536"/>
      <c r="M5" s="536"/>
      <c r="N5" s="536"/>
      <c r="O5" s="276"/>
      <c r="P5" s="537" t="s">
        <v>163</v>
      </c>
      <c r="Q5" s="537"/>
      <c r="R5" s="537"/>
      <c r="S5" s="537"/>
    </row>
    <row r="6" spans="1:19" s="86" customFormat="1" ht="145.5" customHeight="1">
      <c r="A6" s="531"/>
      <c r="B6" s="531"/>
      <c r="C6" s="531"/>
      <c r="D6" s="531"/>
      <c r="E6" s="534"/>
      <c r="F6" s="277" t="s">
        <v>652</v>
      </c>
      <c r="G6" s="531"/>
      <c r="H6" s="274" t="s">
        <v>164</v>
      </c>
      <c r="I6" s="274" t="s">
        <v>165</v>
      </c>
      <c r="J6" s="274" t="s">
        <v>166</v>
      </c>
      <c r="K6" s="274" t="s">
        <v>167</v>
      </c>
      <c r="L6" s="274" t="s">
        <v>168</v>
      </c>
      <c r="M6" s="274" t="s">
        <v>169</v>
      </c>
      <c r="N6" s="274" t="s">
        <v>170</v>
      </c>
      <c r="O6" s="277" t="s">
        <v>171</v>
      </c>
      <c r="P6" s="275" t="s">
        <v>172</v>
      </c>
      <c r="Q6" s="275" t="s">
        <v>173</v>
      </c>
      <c r="R6" s="277" t="s">
        <v>174</v>
      </c>
      <c r="S6" s="277" t="s">
        <v>175</v>
      </c>
    </row>
    <row r="7" spans="1:19" s="86" customFormat="1" ht="15.75" customHeight="1" thickBot="1">
      <c r="A7" s="278">
        <v>1</v>
      </c>
      <c r="B7" s="278">
        <v>2</v>
      </c>
      <c r="C7" s="278">
        <v>3</v>
      </c>
      <c r="D7" s="278">
        <v>4</v>
      </c>
      <c r="E7" s="278"/>
      <c r="F7" s="278"/>
      <c r="G7" s="278">
        <v>7</v>
      </c>
      <c r="H7" s="278">
        <v>8</v>
      </c>
      <c r="I7" s="278">
        <v>9</v>
      </c>
      <c r="J7" s="278">
        <v>10</v>
      </c>
      <c r="K7" s="278">
        <v>11</v>
      </c>
      <c r="L7" s="278">
        <v>12</v>
      </c>
      <c r="M7" s="278">
        <v>13</v>
      </c>
      <c r="N7" s="278">
        <v>14</v>
      </c>
      <c r="O7" s="278">
        <v>15</v>
      </c>
      <c r="P7" s="279">
        <v>16</v>
      </c>
      <c r="Q7" s="279">
        <v>17</v>
      </c>
      <c r="R7" s="278">
        <v>18</v>
      </c>
      <c r="S7" s="278">
        <v>19</v>
      </c>
    </row>
    <row r="8" spans="1:19" s="86" customFormat="1" ht="15" customHeight="1" thickBot="1">
      <c r="A8" s="280" t="s">
        <v>8</v>
      </c>
      <c r="B8" s="281"/>
      <c r="C8" s="281"/>
      <c r="D8" s="282" t="s">
        <v>9</v>
      </c>
      <c r="E8" s="283">
        <f>SUM(E9+E11)</f>
        <v>198930.28999999998</v>
      </c>
      <c r="F8" s="283">
        <f aca="true" t="shared" si="0" ref="F8:S8">SUM(F9+F11)</f>
        <v>56000</v>
      </c>
      <c r="G8" s="283">
        <f t="shared" si="0"/>
        <v>56000</v>
      </c>
      <c r="H8" s="283">
        <f t="shared" si="0"/>
        <v>0</v>
      </c>
      <c r="I8" s="283">
        <f t="shared" si="0"/>
        <v>56000</v>
      </c>
      <c r="J8" s="283">
        <f t="shared" si="0"/>
        <v>0</v>
      </c>
      <c r="K8" s="283">
        <f t="shared" si="0"/>
        <v>0</v>
      </c>
      <c r="L8" s="283">
        <f t="shared" si="0"/>
        <v>0</v>
      </c>
      <c r="M8" s="283">
        <f t="shared" si="0"/>
        <v>0</v>
      </c>
      <c r="N8" s="283">
        <f t="shared" si="0"/>
        <v>0</v>
      </c>
      <c r="O8" s="283">
        <f t="shared" si="0"/>
        <v>0</v>
      </c>
      <c r="P8" s="283">
        <f t="shared" si="0"/>
        <v>0</v>
      </c>
      <c r="Q8" s="283">
        <f t="shared" si="0"/>
        <v>0</v>
      </c>
      <c r="R8" s="283">
        <f t="shared" si="0"/>
        <v>0</v>
      </c>
      <c r="S8" s="283">
        <f t="shared" si="0"/>
        <v>0</v>
      </c>
    </row>
    <row r="9" spans="1:19" ht="12.75">
      <c r="A9" s="298"/>
      <c r="B9" s="285" t="s">
        <v>179</v>
      </c>
      <c r="C9" s="285"/>
      <c r="D9" s="286" t="s">
        <v>180</v>
      </c>
      <c r="E9" s="287">
        <f aca="true" t="shared" si="1" ref="E9:S9">SUM(E10)</f>
        <v>18420</v>
      </c>
      <c r="F9" s="287">
        <f t="shared" si="1"/>
        <v>19000</v>
      </c>
      <c r="G9" s="287">
        <f t="shared" si="1"/>
        <v>19000</v>
      </c>
      <c r="H9" s="287">
        <f t="shared" si="1"/>
        <v>0</v>
      </c>
      <c r="I9" s="287">
        <f t="shared" si="1"/>
        <v>19000</v>
      </c>
      <c r="J9" s="287">
        <f t="shared" si="1"/>
        <v>0</v>
      </c>
      <c r="K9" s="287">
        <f t="shared" si="1"/>
        <v>0</v>
      </c>
      <c r="L9" s="299">
        <f t="shared" si="1"/>
        <v>0</v>
      </c>
      <c r="M9" s="300">
        <f t="shared" si="1"/>
        <v>0</v>
      </c>
      <c r="N9" s="287">
        <f t="shared" si="1"/>
        <v>0</v>
      </c>
      <c r="O9" s="287">
        <f t="shared" si="1"/>
        <v>0</v>
      </c>
      <c r="P9" s="287">
        <f t="shared" si="1"/>
        <v>0</v>
      </c>
      <c r="Q9" s="287">
        <f t="shared" si="1"/>
        <v>0</v>
      </c>
      <c r="R9" s="287">
        <f t="shared" si="1"/>
        <v>0</v>
      </c>
      <c r="S9" s="287">
        <f t="shared" si="1"/>
        <v>0</v>
      </c>
    </row>
    <row r="10" spans="1:19" ht="45">
      <c r="A10" s="288"/>
      <c r="B10" s="289"/>
      <c r="C10" s="289" t="s">
        <v>181</v>
      </c>
      <c r="D10" s="290" t="s">
        <v>182</v>
      </c>
      <c r="E10" s="291">
        <v>18420</v>
      </c>
      <c r="F10" s="291">
        <v>19000</v>
      </c>
      <c r="G10" s="291">
        <v>19000</v>
      </c>
      <c r="H10" s="291"/>
      <c r="I10" s="291">
        <v>19000</v>
      </c>
      <c r="J10" s="291"/>
      <c r="K10" s="291"/>
      <c r="L10" s="292"/>
      <c r="M10" s="291"/>
      <c r="N10" s="291"/>
      <c r="O10" s="291"/>
      <c r="P10" s="291"/>
      <c r="Q10" s="291"/>
      <c r="R10" s="301"/>
      <c r="S10" s="291"/>
    </row>
    <row r="11" spans="1:19" ht="12.75">
      <c r="A11" s="298"/>
      <c r="B11" s="285" t="s">
        <v>14</v>
      </c>
      <c r="C11" s="285"/>
      <c r="D11" s="286" t="s">
        <v>21</v>
      </c>
      <c r="E11" s="300">
        <f aca="true" t="shared" si="2" ref="E11:O11">SUM(E12:E17)</f>
        <v>180510.28999999998</v>
      </c>
      <c r="F11" s="300">
        <f>SUM(F12:F17)</f>
        <v>37000</v>
      </c>
      <c r="G11" s="300">
        <f t="shared" si="2"/>
        <v>37000</v>
      </c>
      <c r="H11" s="300">
        <f t="shared" si="2"/>
        <v>0</v>
      </c>
      <c r="I11" s="300">
        <f t="shared" si="2"/>
        <v>37000</v>
      </c>
      <c r="J11" s="300">
        <f t="shared" si="2"/>
        <v>0</v>
      </c>
      <c r="K11" s="300">
        <f t="shared" si="2"/>
        <v>0</v>
      </c>
      <c r="L11" s="300">
        <f t="shared" si="2"/>
        <v>0</v>
      </c>
      <c r="M11" s="300">
        <f t="shared" si="2"/>
        <v>0</v>
      </c>
      <c r="N11" s="300">
        <f t="shared" si="2"/>
        <v>0</v>
      </c>
      <c r="O11" s="300">
        <f t="shared" si="2"/>
        <v>0</v>
      </c>
      <c r="P11" s="300">
        <f>SUM(P15:P16)</f>
        <v>0</v>
      </c>
      <c r="Q11" s="300">
        <f>SUM(Q15:Q16)</f>
        <v>0</v>
      </c>
      <c r="R11" s="287">
        <f>SUM(R15:R16)</f>
        <v>0</v>
      </c>
      <c r="S11" s="300">
        <f>SUM(S15:S16)</f>
        <v>0</v>
      </c>
    </row>
    <row r="12" spans="1:19" ht="22.5">
      <c r="A12" s="298"/>
      <c r="B12" s="285"/>
      <c r="C12" s="293" t="s">
        <v>203</v>
      </c>
      <c r="D12" s="294" t="s">
        <v>204</v>
      </c>
      <c r="E12" s="302">
        <v>2130</v>
      </c>
      <c r="F12" s="302">
        <v>0</v>
      </c>
      <c r="G12" s="302"/>
      <c r="H12" s="302"/>
      <c r="I12" s="302"/>
      <c r="J12" s="302"/>
      <c r="K12" s="302"/>
      <c r="L12" s="303"/>
      <c r="M12" s="302"/>
      <c r="N12" s="302"/>
      <c r="O12" s="302"/>
      <c r="P12" s="300"/>
      <c r="Q12" s="300"/>
      <c r="R12" s="287"/>
      <c r="S12" s="300"/>
    </row>
    <row r="13" spans="1:19" ht="12.75">
      <c r="A13" s="298"/>
      <c r="B13" s="285"/>
      <c r="C13" s="289" t="s">
        <v>183</v>
      </c>
      <c r="D13" s="290" t="s">
        <v>184</v>
      </c>
      <c r="E13" s="302">
        <v>366.15</v>
      </c>
      <c r="F13" s="302"/>
      <c r="G13" s="302"/>
      <c r="H13" s="302"/>
      <c r="I13" s="302"/>
      <c r="J13" s="302"/>
      <c r="K13" s="302"/>
      <c r="L13" s="303"/>
      <c r="M13" s="302"/>
      <c r="N13" s="302"/>
      <c r="O13" s="302"/>
      <c r="P13" s="300"/>
      <c r="Q13" s="300"/>
      <c r="R13" s="287"/>
      <c r="S13" s="300"/>
    </row>
    <row r="14" spans="1:19" ht="12.75">
      <c r="A14" s="298"/>
      <c r="B14" s="285"/>
      <c r="C14" s="289" t="s">
        <v>185</v>
      </c>
      <c r="D14" s="290" t="s">
        <v>186</v>
      </c>
      <c r="E14" s="302">
        <v>52.19</v>
      </c>
      <c r="F14" s="302"/>
      <c r="G14" s="302"/>
      <c r="H14" s="302"/>
      <c r="I14" s="302"/>
      <c r="J14" s="302"/>
      <c r="K14" s="302"/>
      <c r="L14" s="303"/>
      <c r="M14" s="302"/>
      <c r="N14" s="302"/>
      <c r="O14" s="302"/>
      <c r="P14" s="300"/>
      <c r="Q14" s="300"/>
      <c r="R14" s="287"/>
      <c r="S14" s="300"/>
    </row>
    <row r="15" spans="1:19" ht="12.75">
      <c r="A15" s="288"/>
      <c r="B15" s="289"/>
      <c r="C15" s="289" t="s">
        <v>189</v>
      </c>
      <c r="D15" s="290" t="s">
        <v>190</v>
      </c>
      <c r="E15" s="291">
        <v>3201.43</v>
      </c>
      <c r="F15" s="291">
        <v>7000</v>
      </c>
      <c r="G15" s="291">
        <v>7000</v>
      </c>
      <c r="H15" s="291"/>
      <c r="I15" s="291">
        <v>7000</v>
      </c>
      <c r="J15" s="291"/>
      <c r="K15" s="291"/>
      <c r="L15" s="292"/>
      <c r="M15" s="291"/>
      <c r="N15" s="291"/>
      <c r="O15" s="291"/>
      <c r="P15" s="291"/>
      <c r="Q15" s="291"/>
      <c r="R15" s="301"/>
      <c r="S15" s="291"/>
    </row>
    <row r="16" spans="1:19" ht="12.75">
      <c r="A16" s="288"/>
      <c r="B16" s="289"/>
      <c r="C16" s="289" t="s">
        <v>191</v>
      </c>
      <c r="D16" s="290" t="s">
        <v>192</v>
      </c>
      <c r="E16" s="291">
        <v>10534.75</v>
      </c>
      <c r="F16" s="291">
        <v>30000</v>
      </c>
      <c r="G16" s="291">
        <v>30000</v>
      </c>
      <c r="H16" s="291"/>
      <c r="I16" s="291">
        <v>30000</v>
      </c>
      <c r="J16" s="291"/>
      <c r="K16" s="291"/>
      <c r="L16" s="292"/>
      <c r="M16" s="291"/>
      <c r="N16" s="291"/>
      <c r="O16" s="291"/>
      <c r="P16" s="291"/>
      <c r="Q16" s="291"/>
      <c r="R16" s="301"/>
      <c r="S16" s="291"/>
    </row>
    <row r="17" spans="1:19" ht="13.5" thickBot="1">
      <c r="A17" s="304"/>
      <c r="B17" s="305"/>
      <c r="C17" s="305" t="s">
        <v>193</v>
      </c>
      <c r="D17" s="306" t="s">
        <v>509</v>
      </c>
      <c r="E17" s="307">
        <v>164225.77</v>
      </c>
      <c r="F17" s="307"/>
      <c r="G17" s="307"/>
      <c r="H17" s="307"/>
      <c r="I17" s="307"/>
      <c r="J17" s="307"/>
      <c r="K17" s="307"/>
      <c r="L17" s="308"/>
      <c r="M17" s="307"/>
      <c r="N17" s="307"/>
      <c r="O17" s="307"/>
      <c r="P17" s="307"/>
      <c r="Q17" s="307"/>
      <c r="R17" s="309"/>
      <c r="S17" s="307"/>
    </row>
    <row r="18" spans="1:19" ht="13.5" thickBot="1">
      <c r="A18" s="280" t="s">
        <v>22</v>
      </c>
      <c r="B18" s="281"/>
      <c r="C18" s="281"/>
      <c r="D18" s="310" t="s">
        <v>23</v>
      </c>
      <c r="E18" s="283">
        <f aca="true" t="shared" si="3" ref="E18:S18">SUM(E19)</f>
        <v>229761.39</v>
      </c>
      <c r="F18" s="283">
        <f t="shared" si="3"/>
        <v>140127</v>
      </c>
      <c r="G18" s="283">
        <f t="shared" si="3"/>
        <v>24627</v>
      </c>
      <c r="H18" s="283">
        <f t="shared" si="3"/>
        <v>0</v>
      </c>
      <c r="I18" s="283">
        <f t="shared" si="3"/>
        <v>24627</v>
      </c>
      <c r="J18" s="283">
        <f t="shared" si="3"/>
        <v>0</v>
      </c>
      <c r="K18" s="283">
        <f t="shared" si="3"/>
        <v>0</v>
      </c>
      <c r="L18" s="311">
        <f t="shared" si="3"/>
        <v>0</v>
      </c>
      <c r="M18" s="283">
        <f t="shared" si="3"/>
        <v>0</v>
      </c>
      <c r="N18" s="283">
        <f t="shared" si="3"/>
        <v>0</v>
      </c>
      <c r="O18" s="283">
        <f t="shared" si="3"/>
        <v>115500</v>
      </c>
      <c r="P18" s="283">
        <f t="shared" si="3"/>
        <v>115500</v>
      </c>
      <c r="Q18" s="283">
        <f t="shared" si="3"/>
        <v>0</v>
      </c>
      <c r="R18" s="312">
        <f t="shared" si="3"/>
        <v>0</v>
      </c>
      <c r="S18" s="283">
        <f t="shared" si="3"/>
        <v>0</v>
      </c>
    </row>
    <row r="19" spans="1:19" ht="12.75">
      <c r="A19" s="284"/>
      <c r="B19" s="285" t="s">
        <v>24</v>
      </c>
      <c r="C19" s="285"/>
      <c r="D19" s="286" t="s">
        <v>25</v>
      </c>
      <c r="E19" s="300">
        <f>SUM(E20:E25)</f>
        <v>229761.39</v>
      </c>
      <c r="F19" s="300">
        <f>SUM(F20:F25)</f>
        <v>140127</v>
      </c>
      <c r="G19" s="300">
        <f aca="true" t="shared" si="4" ref="G19:N19">SUM(G20:G23)</f>
        <v>24627</v>
      </c>
      <c r="H19" s="300">
        <f t="shared" si="4"/>
        <v>0</v>
      </c>
      <c r="I19" s="300">
        <f t="shared" si="4"/>
        <v>24627</v>
      </c>
      <c r="J19" s="300">
        <f t="shared" si="4"/>
        <v>0</v>
      </c>
      <c r="K19" s="300">
        <f t="shared" si="4"/>
        <v>0</v>
      </c>
      <c r="L19" s="313">
        <f t="shared" si="4"/>
        <v>0</v>
      </c>
      <c r="M19" s="300">
        <f t="shared" si="4"/>
        <v>0</v>
      </c>
      <c r="N19" s="300">
        <f t="shared" si="4"/>
        <v>0</v>
      </c>
      <c r="O19" s="300">
        <f>SUM(O20:O25)</f>
        <v>115500</v>
      </c>
      <c r="P19" s="300">
        <f>SUM(P20:P25)</f>
        <v>115500</v>
      </c>
      <c r="Q19" s="300">
        <f>SUM(Q20:Q23)</f>
        <v>0</v>
      </c>
      <c r="R19" s="287">
        <f>SUM(R20:R23)</f>
        <v>0</v>
      </c>
      <c r="S19" s="300">
        <f>SUM(S20:S23)</f>
        <v>0</v>
      </c>
    </row>
    <row r="20" spans="1:19" ht="12.75">
      <c r="A20" s="288"/>
      <c r="B20" s="289"/>
      <c r="C20" s="289" t="s">
        <v>195</v>
      </c>
      <c r="D20" s="290" t="s">
        <v>196</v>
      </c>
      <c r="E20" s="291">
        <v>21000</v>
      </c>
      <c r="F20" s="291">
        <v>24627</v>
      </c>
      <c r="G20" s="291">
        <v>24627</v>
      </c>
      <c r="H20" s="291"/>
      <c r="I20" s="291">
        <v>24627</v>
      </c>
      <c r="J20" s="291"/>
      <c r="K20" s="291"/>
      <c r="L20" s="292"/>
      <c r="M20" s="291"/>
      <c r="N20" s="291"/>
      <c r="O20" s="291"/>
      <c r="P20" s="291"/>
      <c r="Q20" s="291"/>
      <c r="R20" s="301"/>
      <c r="S20" s="291"/>
    </row>
    <row r="21" spans="1:19" ht="12.75">
      <c r="A21" s="288"/>
      <c r="B21" s="289"/>
      <c r="C21" s="289" t="s">
        <v>191</v>
      </c>
      <c r="D21" s="290" t="s">
        <v>197</v>
      </c>
      <c r="E21" s="291">
        <v>1000</v>
      </c>
      <c r="F21" s="291"/>
      <c r="G21" s="291"/>
      <c r="H21" s="291"/>
      <c r="I21" s="291"/>
      <c r="J21" s="291"/>
      <c r="K21" s="291"/>
      <c r="L21" s="292"/>
      <c r="M21" s="291"/>
      <c r="N21" s="291"/>
      <c r="O21" s="291"/>
      <c r="P21" s="291"/>
      <c r="Q21" s="291"/>
      <c r="R21" s="301"/>
      <c r="S21" s="291"/>
    </row>
    <row r="22" spans="1:19" ht="12.75">
      <c r="A22" s="288"/>
      <c r="B22" s="289"/>
      <c r="C22" s="314" t="s">
        <v>262</v>
      </c>
      <c r="D22" s="315" t="s">
        <v>37</v>
      </c>
      <c r="E22" s="291"/>
      <c r="F22" s="291"/>
      <c r="G22" s="291"/>
      <c r="H22" s="291"/>
      <c r="I22" s="291"/>
      <c r="J22" s="291"/>
      <c r="K22" s="291"/>
      <c r="L22" s="292"/>
      <c r="M22" s="291"/>
      <c r="N22" s="291"/>
      <c r="O22" s="291"/>
      <c r="P22" s="291"/>
      <c r="Q22" s="291"/>
      <c r="R22" s="301"/>
      <c r="S22" s="291"/>
    </row>
    <row r="23" spans="1:19" ht="12.75">
      <c r="A23" s="288"/>
      <c r="B23" s="289"/>
      <c r="C23" s="289" t="s">
        <v>176</v>
      </c>
      <c r="D23" s="290" t="s">
        <v>177</v>
      </c>
      <c r="E23" s="291">
        <v>112561.39</v>
      </c>
      <c r="F23" s="291">
        <v>115500</v>
      </c>
      <c r="G23" s="291"/>
      <c r="H23" s="291"/>
      <c r="I23" s="291"/>
      <c r="J23" s="291"/>
      <c r="K23" s="291"/>
      <c r="L23" s="292"/>
      <c r="M23" s="291"/>
      <c r="N23" s="291"/>
      <c r="O23" s="291">
        <v>115500</v>
      </c>
      <c r="P23" s="291">
        <v>115500</v>
      </c>
      <c r="Q23" s="291"/>
      <c r="R23" s="301"/>
      <c r="S23" s="291"/>
    </row>
    <row r="24" spans="1:19" ht="12.75">
      <c r="A24" s="304"/>
      <c r="B24" s="305"/>
      <c r="C24" s="305" t="s">
        <v>207</v>
      </c>
      <c r="D24" s="306" t="s">
        <v>208</v>
      </c>
      <c r="E24" s="307">
        <v>5200</v>
      </c>
      <c r="F24" s="307"/>
      <c r="G24" s="307"/>
      <c r="H24" s="307"/>
      <c r="I24" s="307"/>
      <c r="J24" s="307"/>
      <c r="K24" s="307"/>
      <c r="L24" s="308"/>
      <c r="M24" s="307"/>
      <c r="N24" s="307"/>
      <c r="O24" s="307"/>
      <c r="P24" s="307"/>
      <c r="Q24" s="307"/>
      <c r="R24" s="309"/>
      <c r="S24" s="307"/>
    </row>
    <row r="25" spans="1:19" ht="79.5" thickBot="1">
      <c r="A25" s="304"/>
      <c r="B25" s="305"/>
      <c r="C25" s="305" t="s">
        <v>198</v>
      </c>
      <c r="D25" s="306" t="s">
        <v>537</v>
      </c>
      <c r="E25" s="307">
        <v>90000</v>
      </c>
      <c r="F25" s="307">
        <v>0</v>
      </c>
      <c r="G25" s="307"/>
      <c r="H25" s="307"/>
      <c r="I25" s="307"/>
      <c r="J25" s="307"/>
      <c r="K25" s="307"/>
      <c r="L25" s="308"/>
      <c r="M25" s="307"/>
      <c r="N25" s="307"/>
      <c r="O25" s="307"/>
      <c r="P25" s="307"/>
      <c r="Q25" s="307"/>
      <c r="R25" s="309"/>
      <c r="S25" s="307"/>
    </row>
    <row r="26" spans="1:19" ht="13.5" thickBot="1">
      <c r="A26" s="280" t="s">
        <v>26</v>
      </c>
      <c r="B26" s="281"/>
      <c r="C26" s="281"/>
      <c r="D26" s="310" t="s">
        <v>27</v>
      </c>
      <c r="E26" s="283">
        <f>SUM(E27+E29+E43)</f>
        <v>1335166.01</v>
      </c>
      <c r="F26" s="283">
        <f aca="true" t="shared" si="5" ref="F26:S26">SUM(F27+F29+F43)</f>
        <v>4227949.28</v>
      </c>
      <c r="G26" s="283">
        <f t="shared" si="5"/>
        <v>358141.95</v>
      </c>
      <c r="H26" s="283">
        <f t="shared" si="5"/>
        <v>0</v>
      </c>
      <c r="I26" s="283">
        <f t="shared" si="5"/>
        <v>108141.95</v>
      </c>
      <c r="J26" s="283">
        <f t="shared" si="5"/>
        <v>250000</v>
      </c>
      <c r="K26" s="283">
        <f t="shared" si="5"/>
        <v>0</v>
      </c>
      <c r="L26" s="283">
        <f t="shared" si="5"/>
        <v>0</v>
      </c>
      <c r="M26" s="283">
        <f t="shared" si="5"/>
        <v>0</v>
      </c>
      <c r="N26" s="283">
        <f t="shared" si="5"/>
        <v>0</v>
      </c>
      <c r="O26" s="283">
        <f t="shared" si="5"/>
        <v>3869807.33</v>
      </c>
      <c r="P26" s="283">
        <f t="shared" si="5"/>
        <v>3869807.33</v>
      </c>
      <c r="Q26" s="283">
        <f t="shared" si="5"/>
        <v>3802682.92</v>
      </c>
      <c r="R26" s="283">
        <f t="shared" si="5"/>
        <v>0</v>
      </c>
      <c r="S26" s="283">
        <f t="shared" si="5"/>
        <v>0</v>
      </c>
    </row>
    <row r="27" spans="1:19" ht="21">
      <c r="A27" s="284"/>
      <c r="B27" s="285" t="s">
        <v>199</v>
      </c>
      <c r="C27" s="285"/>
      <c r="D27" s="286" t="s">
        <v>200</v>
      </c>
      <c r="E27" s="300">
        <f aca="true" t="shared" si="6" ref="E27:S27">SUM(E28:E28)</f>
        <v>240000</v>
      </c>
      <c r="F27" s="300">
        <f t="shared" si="6"/>
        <v>250000</v>
      </c>
      <c r="G27" s="300">
        <f t="shared" si="6"/>
        <v>250000</v>
      </c>
      <c r="H27" s="300">
        <f t="shared" si="6"/>
        <v>0</v>
      </c>
      <c r="I27" s="300">
        <f t="shared" si="6"/>
        <v>0</v>
      </c>
      <c r="J27" s="300">
        <f t="shared" si="6"/>
        <v>250000</v>
      </c>
      <c r="K27" s="300">
        <f t="shared" si="6"/>
        <v>0</v>
      </c>
      <c r="L27" s="313">
        <f t="shared" si="6"/>
        <v>0</v>
      </c>
      <c r="M27" s="300">
        <f t="shared" si="6"/>
        <v>0</v>
      </c>
      <c r="N27" s="300">
        <f t="shared" si="6"/>
        <v>0</v>
      </c>
      <c r="O27" s="300">
        <f t="shared" si="6"/>
        <v>0</v>
      </c>
      <c r="P27" s="300">
        <f t="shared" si="6"/>
        <v>0</v>
      </c>
      <c r="Q27" s="300">
        <f t="shared" si="6"/>
        <v>0</v>
      </c>
      <c r="R27" s="287">
        <f t="shared" si="6"/>
        <v>0</v>
      </c>
      <c r="S27" s="300">
        <f t="shared" si="6"/>
        <v>0</v>
      </c>
    </row>
    <row r="28" spans="1:19" ht="12.75">
      <c r="A28" s="288"/>
      <c r="B28" s="289"/>
      <c r="C28" s="289" t="s">
        <v>201</v>
      </c>
      <c r="D28" s="290" t="s">
        <v>202</v>
      </c>
      <c r="E28" s="291">
        <v>240000</v>
      </c>
      <c r="F28" s="291">
        <v>250000</v>
      </c>
      <c r="G28" s="291">
        <v>250000</v>
      </c>
      <c r="H28" s="291"/>
      <c r="I28" s="291"/>
      <c r="J28" s="291">
        <v>250000</v>
      </c>
      <c r="K28" s="291"/>
      <c r="L28" s="292"/>
      <c r="M28" s="291"/>
      <c r="N28" s="291"/>
      <c r="O28" s="291"/>
      <c r="P28" s="291"/>
      <c r="Q28" s="291"/>
      <c r="R28" s="301"/>
      <c r="S28" s="291"/>
    </row>
    <row r="29" spans="1:24" ht="21">
      <c r="A29" s="298"/>
      <c r="B29" s="285" t="s">
        <v>28</v>
      </c>
      <c r="C29" s="285"/>
      <c r="D29" s="286" t="s">
        <v>29</v>
      </c>
      <c r="E29" s="300">
        <f aca="true" t="shared" si="7" ref="E29:S29">SUM(E30:E42)</f>
        <v>1095166.01</v>
      </c>
      <c r="F29" s="300">
        <f>SUM(F30:F42)</f>
        <v>3730935.75</v>
      </c>
      <c r="G29" s="300">
        <f t="shared" si="7"/>
        <v>73500</v>
      </c>
      <c r="H29" s="300">
        <f t="shared" si="7"/>
        <v>0</v>
      </c>
      <c r="I29" s="300">
        <f t="shared" si="7"/>
        <v>73500</v>
      </c>
      <c r="J29" s="300">
        <f t="shared" si="7"/>
        <v>0</v>
      </c>
      <c r="K29" s="300">
        <f t="shared" si="7"/>
        <v>0</v>
      </c>
      <c r="L29" s="300">
        <f t="shared" si="7"/>
        <v>0</v>
      </c>
      <c r="M29" s="300">
        <f t="shared" si="7"/>
        <v>0</v>
      </c>
      <c r="N29" s="300">
        <f t="shared" si="7"/>
        <v>0</v>
      </c>
      <c r="O29" s="300">
        <f t="shared" si="7"/>
        <v>3657435.75</v>
      </c>
      <c r="P29" s="300">
        <f t="shared" si="7"/>
        <v>3657435.75</v>
      </c>
      <c r="Q29" s="300">
        <f t="shared" si="7"/>
        <v>3657435.75</v>
      </c>
      <c r="R29" s="300">
        <f t="shared" si="7"/>
        <v>0</v>
      </c>
      <c r="S29" s="300">
        <f t="shared" si="7"/>
        <v>0</v>
      </c>
      <c r="T29" s="313"/>
      <c r="U29" s="299"/>
      <c r="V29" s="299"/>
      <c r="W29" s="299"/>
      <c r="X29" s="299"/>
    </row>
    <row r="30" spans="1:19" ht="22.5">
      <c r="A30" s="298"/>
      <c r="B30" s="285"/>
      <c r="C30" s="293" t="s">
        <v>203</v>
      </c>
      <c r="D30" s="294" t="s">
        <v>204</v>
      </c>
      <c r="E30" s="297">
        <v>7000</v>
      </c>
      <c r="F30" s="297">
        <v>0</v>
      </c>
      <c r="G30" s="297"/>
      <c r="H30" s="297"/>
      <c r="I30" s="297"/>
      <c r="J30" s="297"/>
      <c r="K30" s="297"/>
      <c r="L30" s="316"/>
      <c r="M30" s="297"/>
      <c r="N30" s="297"/>
      <c r="O30" s="297"/>
      <c r="P30" s="297"/>
      <c r="Q30" s="297"/>
      <c r="R30" s="295"/>
      <c r="S30" s="297"/>
    </row>
    <row r="31" spans="1:19" ht="12.75">
      <c r="A31" s="288"/>
      <c r="B31" s="289"/>
      <c r="C31" s="289" t="s">
        <v>183</v>
      </c>
      <c r="D31" s="290" t="s">
        <v>184</v>
      </c>
      <c r="E31" s="291">
        <v>1100</v>
      </c>
      <c r="F31" s="291">
        <v>0</v>
      </c>
      <c r="G31" s="291"/>
      <c r="H31" s="291"/>
      <c r="I31" s="291"/>
      <c r="J31" s="291"/>
      <c r="K31" s="291"/>
      <c r="L31" s="292"/>
      <c r="M31" s="291"/>
      <c r="N31" s="291"/>
      <c r="O31" s="291"/>
      <c r="P31" s="291"/>
      <c r="Q31" s="291"/>
      <c r="R31" s="301"/>
      <c r="S31" s="291"/>
    </row>
    <row r="32" spans="1:19" ht="12.75">
      <c r="A32" s="288"/>
      <c r="B32" s="289"/>
      <c r="C32" s="289" t="s">
        <v>185</v>
      </c>
      <c r="D32" s="290" t="s">
        <v>186</v>
      </c>
      <c r="E32" s="291">
        <v>180</v>
      </c>
      <c r="F32" s="291">
        <v>0</v>
      </c>
      <c r="G32" s="291"/>
      <c r="H32" s="291"/>
      <c r="I32" s="291"/>
      <c r="J32" s="291"/>
      <c r="K32" s="291"/>
      <c r="L32" s="292"/>
      <c r="M32" s="291"/>
      <c r="N32" s="291"/>
      <c r="O32" s="291"/>
      <c r="P32" s="291"/>
      <c r="Q32" s="291"/>
      <c r="R32" s="301"/>
      <c r="S32" s="291"/>
    </row>
    <row r="33" spans="1:19" ht="12.75">
      <c r="A33" s="288"/>
      <c r="B33" s="289"/>
      <c r="C33" s="289" t="s">
        <v>189</v>
      </c>
      <c r="D33" s="290" t="s">
        <v>190</v>
      </c>
      <c r="E33" s="291">
        <v>14500</v>
      </c>
      <c r="F33" s="291">
        <v>14500</v>
      </c>
      <c r="G33" s="291">
        <v>14500</v>
      </c>
      <c r="H33" s="291"/>
      <c r="I33" s="291">
        <v>14500</v>
      </c>
      <c r="J33" s="291"/>
      <c r="K33" s="291"/>
      <c r="L33" s="292"/>
      <c r="M33" s="291"/>
      <c r="N33" s="291"/>
      <c r="O33" s="291"/>
      <c r="P33" s="291"/>
      <c r="Q33" s="291"/>
      <c r="R33" s="301"/>
      <c r="S33" s="291"/>
    </row>
    <row r="34" spans="1:19" ht="12.75">
      <c r="A34" s="288"/>
      <c r="B34" s="289"/>
      <c r="C34" s="289" t="s">
        <v>205</v>
      </c>
      <c r="D34" s="290" t="s">
        <v>206</v>
      </c>
      <c r="E34" s="291">
        <v>2000</v>
      </c>
      <c r="F34" s="291">
        <v>2000</v>
      </c>
      <c r="G34" s="291">
        <v>2000</v>
      </c>
      <c r="H34" s="291"/>
      <c r="I34" s="291">
        <v>2000</v>
      </c>
      <c r="J34" s="291"/>
      <c r="K34" s="291"/>
      <c r="L34" s="292"/>
      <c r="M34" s="291"/>
      <c r="N34" s="291"/>
      <c r="O34" s="291"/>
      <c r="P34" s="291"/>
      <c r="Q34" s="291"/>
      <c r="R34" s="301"/>
      <c r="S34" s="291"/>
    </row>
    <row r="35" spans="1:19" ht="12.75">
      <c r="A35" s="288"/>
      <c r="B35" s="289"/>
      <c r="C35" s="289" t="s">
        <v>195</v>
      </c>
      <c r="D35" s="290" t="s">
        <v>196</v>
      </c>
      <c r="E35" s="291">
        <v>2000</v>
      </c>
      <c r="F35" s="291">
        <v>2000</v>
      </c>
      <c r="G35" s="291">
        <v>2000</v>
      </c>
      <c r="H35" s="291"/>
      <c r="I35" s="291">
        <v>2000</v>
      </c>
      <c r="J35" s="291"/>
      <c r="K35" s="291"/>
      <c r="L35" s="292"/>
      <c r="M35" s="291"/>
      <c r="N35" s="291"/>
      <c r="O35" s="291"/>
      <c r="P35" s="291"/>
      <c r="Q35" s="291"/>
      <c r="R35" s="301"/>
      <c r="S35" s="291"/>
    </row>
    <row r="36" spans="1:19" ht="12.75">
      <c r="A36" s="288"/>
      <c r="B36" s="289"/>
      <c r="C36" s="289" t="s">
        <v>191</v>
      </c>
      <c r="D36" s="290" t="s">
        <v>197</v>
      </c>
      <c r="E36" s="291">
        <v>63000</v>
      </c>
      <c r="F36" s="291">
        <v>55000</v>
      </c>
      <c r="G36" s="291">
        <v>55000</v>
      </c>
      <c r="H36" s="291"/>
      <c r="I36" s="291">
        <v>55000</v>
      </c>
      <c r="J36" s="291"/>
      <c r="K36" s="291"/>
      <c r="L36" s="292"/>
      <c r="M36" s="291"/>
      <c r="N36" s="291"/>
      <c r="O36" s="291"/>
      <c r="P36" s="291"/>
      <c r="Q36" s="291"/>
      <c r="R36" s="301"/>
      <c r="S36" s="291"/>
    </row>
    <row r="37" spans="1:19" ht="12.75">
      <c r="A37" s="304"/>
      <c r="B37" s="289"/>
      <c r="C37" s="289" t="s">
        <v>262</v>
      </c>
      <c r="D37" s="290" t="s">
        <v>37</v>
      </c>
      <c r="E37" s="291">
        <v>2000</v>
      </c>
      <c r="F37" s="291">
        <v>0</v>
      </c>
      <c r="G37" s="291"/>
      <c r="H37" s="291"/>
      <c r="I37" s="291"/>
      <c r="J37" s="291"/>
      <c r="K37" s="291"/>
      <c r="L37" s="292"/>
      <c r="M37" s="291"/>
      <c r="N37" s="291"/>
      <c r="O37" s="291"/>
      <c r="P37" s="291"/>
      <c r="Q37" s="291"/>
      <c r="R37" s="301"/>
      <c r="S37" s="291"/>
    </row>
    <row r="38" spans="1:19" ht="33.75">
      <c r="A38" s="304"/>
      <c r="B38" s="289"/>
      <c r="C38" s="289" t="s">
        <v>535</v>
      </c>
      <c r="D38" s="290" t="s">
        <v>536</v>
      </c>
      <c r="E38" s="291">
        <v>8000</v>
      </c>
      <c r="F38" s="291">
        <v>0</v>
      </c>
      <c r="G38" s="291"/>
      <c r="H38" s="291"/>
      <c r="I38" s="291"/>
      <c r="J38" s="291"/>
      <c r="K38" s="291"/>
      <c r="L38" s="292"/>
      <c r="M38" s="291"/>
      <c r="N38" s="291"/>
      <c r="O38" s="291"/>
      <c r="P38" s="291"/>
      <c r="Q38" s="291"/>
      <c r="R38" s="301"/>
      <c r="S38" s="291"/>
    </row>
    <row r="39" spans="1:19" ht="12.75">
      <c r="A39" s="304"/>
      <c r="B39" s="305"/>
      <c r="C39" s="289" t="s">
        <v>176</v>
      </c>
      <c r="D39" s="290" t="s">
        <v>177</v>
      </c>
      <c r="E39" s="291">
        <v>40000</v>
      </c>
      <c r="F39" s="291"/>
      <c r="G39" s="291"/>
      <c r="H39" s="291"/>
      <c r="I39" s="291"/>
      <c r="J39" s="291"/>
      <c r="K39" s="291"/>
      <c r="L39" s="292"/>
      <c r="M39" s="291"/>
      <c r="N39" s="291"/>
      <c r="O39" s="291"/>
      <c r="P39" s="291"/>
      <c r="Q39" s="291"/>
      <c r="R39" s="301"/>
      <c r="S39" s="291"/>
    </row>
    <row r="40" spans="1:19" ht="12.75">
      <c r="A40" s="304"/>
      <c r="B40" s="305"/>
      <c r="C40" s="289" t="s">
        <v>334</v>
      </c>
      <c r="D40" s="290" t="s">
        <v>177</v>
      </c>
      <c r="E40" s="291">
        <v>760308.79</v>
      </c>
      <c r="F40" s="291">
        <v>2925948.6</v>
      </c>
      <c r="G40" s="291"/>
      <c r="H40" s="291"/>
      <c r="I40" s="291"/>
      <c r="J40" s="291"/>
      <c r="K40" s="291"/>
      <c r="L40" s="292"/>
      <c r="M40" s="291"/>
      <c r="N40" s="291"/>
      <c r="O40" s="291">
        <v>2925948.6</v>
      </c>
      <c r="P40" s="291">
        <v>2925948.6</v>
      </c>
      <c r="Q40" s="291">
        <v>2925948.6</v>
      </c>
      <c r="R40" s="301"/>
      <c r="S40" s="291"/>
    </row>
    <row r="41" spans="1:19" ht="12.75">
      <c r="A41" s="304"/>
      <c r="B41" s="305"/>
      <c r="C41" s="289" t="s">
        <v>178</v>
      </c>
      <c r="D41" s="290" t="s">
        <v>177</v>
      </c>
      <c r="E41" s="291">
        <v>190077.22</v>
      </c>
      <c r="F41" s="291">
        <v>731487.15</v>
      </c>
      <c r="G41" s="291"/>
      <c r="H41" s="291"/>
      <c r="I41" s="291"/>
      <c r="J41" s="291"/>
      <c r="K41" s="291"/>
      <c r="L41" s="292"/>
      <c r="M41" s="291"/>
      <c r="N41" s="291"/>
      <c r="O41" s="291">
        <v>731487.15</v>
      </c>
      <c r="P41" s="291">
        <v>731487.15</v>
      </c>
      <c r="Q41" s="291">
        <v>731487.15</v>
      </c>
      <c r="R41" s="301"/>
      <c r="S41" s="291"/>
    </row>
    <row r="42" spans="1:19" ht="12.75">
      <c r="A42" s="304"/>
      <c r="B42" s="305"/>
      <c r="C42" s="455" t="s">
        <v>207</v>
      </c>
      <c r="D42" s="456" t="s">
        <v>208</v>
      </c>
      <c r="E42" s="457">
        <v>5000</v>
      </c>
      <c r="F42" s="457"/>
      <c r="G42" s="457"/>
      <c r="H42" s="457"/>
      <c r="I42" s="457"/>
      <c r="J42" s="457"/>
      <c r="K42" s="457"/>
      <c r="L42" s="458"/>
      <c r="M42" s="457"/>
      <c r="N42" s="457"/>
      <c r="O42" s="457"/>
      <c r="P42" s="457"/>
      <c r="Q42" s="457"/>
      <c r="R42" s="459"/>
      <c r="S42" s="457"/>
    </row>
    <row r="43" spans="1:19" ht="12.75">
      <c r="A43" s="298"/>
      <c r="B43" s="478" t="s">
        <v>624</v>
      </c>
      <c r="C43" s="285"/>
      <c r="D43" s="286" t="s">
        <v>21</v>
      </c>
      <c r="E43" s="300">
        <f>SUM(E44:E47)</f>
        <v>0</v>
      </c>
      <c r="F43" s="300">
        <f>SUM(F44:F49)</f>
        <v>247013.53</v>
      </c>
      <c r="G43" s="300">
        <f aca="true" t="shared" si="8" ref="G43:S43">SUM(G44:G49)</f>
        <v>34641.95</v>
      </c>
      <c r="H43" s="300">
        <f t="shared" si="8"/>
        <v>0</v>
      </c>
      <c r="I43" s="300">
        <f t="shared" si="8"/>
        <v>34641.95</v>
      </c>
      <c r="J43" s="300">
        <f t="shared" si="8"/>
        <v>0</v>
      </c>
      <c r="K43" s="300">
        <f t="shared" si="8"/>
        <v>0</v>
      </c>
      <c r="L43" s="300">
        <f t="shared" si="8"/>
        <v>0</v>
      </c>
      <c r="M43" s="300">
        <f t="shared" si="8"/>
        <v>0</v>
      </c>
      <c r="N43" s="300">
        <f t="shared" si="8"/>
        <v>0</v>
      </c>
      <c r="O43" s="300">
        <f t="shared" si="8"/>
        <v>212371.58000000002</v>
      </c>
      <c r="P43" s="300">
        <f t="shared" si="8"/>
        <v>212371.58000000002</v>
      </c>
      <c r="Q43" s="300">
        <f t="shared" si="8"/>
        <v>145247.17</v>
      </c>
      <c r="R43" s="300">
        <f t="shared" si="8"/>
        <v>0</v>
      </c>
      <c r="S43" s="300">
        <f t="shared" si="8"/>
        <v>0</v>
      </c>
    </row>
    <row r="44" spans="1:19" ht="12.75">
      <c r="A44" s="298"/>
      <c r="B44" s="285"/>
      <c r="C44" s="289" t="s">
        <v>189</v>
      </c>
      <c r="D44" s="290" t="s">
        <v>190</v>
      </c>
      <c r="E44" s="297"/>
      <c r="F44" s="297">
        <v>30076.85</v>
      </c>
      <c r="G44" s="297">
        <v>30076.85</v>
      </c>
      <c r="H44" s="297"/>
      <c r="I44" s="297">
        <v>30076.85</v>
      </c>
      <c r="J44" s="297"/>
      <c r="K44" s="297"/>
      <c r="L44" s="316"/>
      <c r="M44" s="297"/>
      <c r="N44" s="297"/>
      <c r="O44" s="297"/>
      <c r="P44" s="297"/>
      <c r="Q44" s="297"/>
      <c r="R44" s="295"/>
      <c r="S44" s="297"/>
    </row>
    <row r="45" spans="1:19" ht="12.75">
      <c r="A45" s="288"/>
      <c r="B45" s="289"/>
      <c r="C45" s="289" t="s">
        <v>191</v>
      </c>
      <c r="D45" s="290" t="s">
        <v>197</v>
      </c>
      <c r="E45" s="291"/>
      <c r="F45" s="291">
        <v>4565.1</v>
      </c>
      <c r="G45" s="291">
        <v>4565.1</v>
      </c>
      <c r="H45" s="291"/>
      <c r="I45" s="291">
        <v>4565.1</v>
      </c>
      <c r="J45" s="291"/>
      <c r="K45" s="291"/>
      <c r="L45" s="292"/>
      <c r="M45" s="291"/>
      <c r="N45" s="291"/>
      <c r="O45" s="291"/>
      <c r="P45" s="291"/>
      <c r="Q45" s="291"/>
      <c r="R45" s="301"/>
      <c r="S45" s="291"/>
    </row>
    <row r="46" spans="1:19" ht="12.75">
      <c r="A46" s="304"/>
      <c r="B46" s="305"/>
      <c r="C46" s="289" t="s">
        <v>176</v>
      </c>
      <c r="D46" s="290" t="s">
        <v>177</v>
      </c>
      <c r="E46" s="291"/>
      <c r="F46" s="291">
        <v>51624.41</v>
      </c>
      <c r="G46" s="291"/>
      <c r="H46" s="291"/>
      <c r="I46" s="291"/>
      <c r="J46" s="291"/>
      <c r="K46" s="291"/>
      <c r="L46" s="292"/>
      <c r="M46" s="291"/>
      <c r="N46" s="291"/>
      <c r="O46" s="291">
        <v>51624.41</v>
      </c>
      <c r="P46" s="291">
        <v>51624.41</v>
      </c>
      <c r="Q46" s="291"/>
      <c r="R46" s="301"/>
      <c r="S46" s="291"/>
    </row>
    <row r="47" spans="1:19" ht="12.75">
      <c r="A47" s="304"/>
      <c r="B47" s="305"/>
      <c r="C47" s="305" t="s">
        <v>207</v>
      </c>
      <c r="D47" s="306" t="s">
        <v>208</v>
      </c>
      <c r="E47" s="291"/>
      <c r="F47" s="291">
        <v>15500</v>
      </c>
      <c r="G47" s="291"/>
      <c r="H47" s="291"/>
      <c r="I47" s="291"/>
      <c r="J47" s="291"/>
      <c r="K47" s="291"/>
      <c r="L47" s="292"/>
      <c r="M47" s="291"/>
      <c r="N47" s="291"/>
      <c r="O47" s="291">
        <v>15500</v>
      </c>
      <c r="P47" s="291">
        <v>15500</v>
      </c>
      <c r="Q47" s="291"/>
      <c r="R47" s="301"/>
      <c r="S47" s="291"/>
    </row>
    <row r="48" spans="1:19" ht="12.75">
      <c r="A48" s="304"/>
      <c r="B48" s="305"/>
      <c r="C48" s="305" t="s">
        <v>334</v>
      </c>
      <c r="D48" s="306" t="s">
        <v>177</v>
      </c>
      <c r="E48" s="307"/>
      <c r="F48" s="307">
        <v>119477.74</v>
      </c>
      <c r="G48" s="307"/>
      <c r="H48" s="307"/>
      <c r="I48" s="307"/>
      <c r="J48" s="307"/>
      <c r="K48" s="307"/>
      <c r="L48" s="308"/>
      <c r="M48" s="307"/>
      <c r="N48" s="307"/>
      <c r="O48" s="307">
        <v>119477.74</v>
      </c>
      <c r="P48" s="307">
        <v>119477.74</v>
      </c>
      <c r="Q48" s="307">
        <v>119477.74</v>
      </c>
      <c r="R48" s="309"/>
      <c r="S48" s="307"/>
    </row>
    <row r="49" spans="1:19" ht="13.5" thickBot="1">
      <c r="A49" s="304"/>
      <c r="B49" s="305"/>
      <c r="C49" s="305" t="s">
        <v>178</v>
      </c>
      <c r="D49" s="306" t="s">
        <v>177</v>
      </c>
      <c r="E49" s="307"/>
      <c r="F49" s="307">
        <v>25769.43</v>
      </c>
      <c r="G49" s="307"/>
      <c r="H49" s="307"/>
      <c r="I49" s="307"/>
      <c r="J49" s="307"/>
      <c r="K49" s="307"/>
      <c r="L49" s="308"/>
      <c r="M49" s="307"/>
      <c r="N49" s="307"/>
      <c r="O49" s="307">
        <v>25769.43</v>
      </c>
      <c r="P49" s="307">
        <v>25769.43</v>
      </c>
      <c r="Q49" s="307">
        <v>25769.43</v>
      </c>
      <c r="R49" s="309"/>
      <c r="S49" s="307"/>
    </row>
    <row r="50" spans="1:19" ht="13.5" thickBot="1">
      <c r="A50" s="280" t="s">
        <v>38</v>
      </c>
      <c r="B50" s="281"/>
      <c r="C50" s="281"/>
      <c r="D50" s="310" t="s">
        <v>39</v>
      </c>
      <c r="E50" s="283">
        <f aca="true" t="shared" si="9" ref="E50:S51">SUM(E51)</f>
        <v>85250</v>
      </c>
      <c r="F50" s="283">
        <f t="shared" si="9"/>
        <v>100500</v>
      </c>
      <c r="G50" s="283">
        <f t="shared" si="9"/>
        <v>100500</v>
      </c>
      <c r="H50" s="283">
        <f t="shared" si="9"/>
        <v>0</v>
      </c>
      <c r="I50" s="283">
        <f t="shared" si="9"/>
        <v>100500</v>
      </c>
      <c r="J50" s="283">
        <f t="shared" si="9"/>
        <v>0</v>
      </c>
      <c r="K50" s="283">
        <f t="shared" si="9"/>
        <v>0</v>
      </c>
      <c r="L50" s="283">
        <f t="shared" si="9"/>
        <v>0</v>
      </c>
      <c r="M50" s="283">
        <f t="shared" si="9"/>
        <v>0</v>
      </c>
      <c r="N50" s="283">
        <f t="shared" si="9"/>
        <v>0</v>
      </c>
      <c r="O50" s="283">
        <f t="shared" si="9"/>
        <v>0</v>
      </c>
      <c r="P50" s="283">
        <f t="shared" si="9"/>
        <v>0</v>
      </c>
      <c r="Q50" s="283">
        <f t="shared" si="9"/>
        <v>0</v>
      </c>
      <c r="R50" s="283">
        <f t="shared" si="9"/>
        <v>0</v>
      </c>
      <c r="S50" s="283">
        <f t="shared" si="9"/>
        <v>0</v>
      </c>
    </row>
    <row r="51" spans="1:19" ht="21">
      <c r="A51" s="284"/>
      <c r="B51" s="285" t="s">
        <v>40</v>
      </c>
      <c r="C51" s="285"/>
      <c r="D51" s="286" t="s">
        <v>41</v>
      </c>
      <c r="E51" s="300">
        <f t="shared" si="9"/>
        <v>85250</v>
      </c>
      <c r="F51" s="300">
        <f t="shared" si="9"/>
        <v>100500</v>
      </c>
      <c r="G51" s="300">
        <f t="shared" si="9"/>
        <v>100500</v>
      </c>
      <c r="H51" s="300">
        <f t="shared" si="9"/>
        <v>0</v>
      </c>
      <c r="I51" s="300">
        <f t="shared" si="9"/>
        <v>100500</v>
      </c>
      <c r="J51" s="300">
        <f t="shared" si="9"/>
        <v>0</v>
      </c>
      <c r="K51" s="300">
        <f t="shared" si="9"/>
        <v>0</v>
      </c>
      <c r="L51" s="300">
        <f t="shared" si="9"/>
        <v>0</v>
      </c>
      <c r="M51" s="300">
        <f t="shared" si="9"/>
        <v>0</v>
      </c>
      <c r="N51" s="300">
        <f t="shared" si="9"/>
        <v>0</v>
      </c>
      <c r="O51" s="300">
        <f t="shared" si="9"/>
        <v>0</v>
      </c>
      <c r="P51" s="300">
        <f t="shared" si="9"/>
        <v>0</v>
      </c>
      <c r="Q51" s="300">
        <f t="shared" si="9"/>
        <v>0</v>
      </c>
      <c r="R51" s="300">
        <f t="shared" si="9"/>
        <v>0</v>
      </c>
      <c r="S51" s="300">
        <f>SUM(S52:S53)</f>
        <v>0</v>
      </c>
    </row>
    <row r="52" spans="1:19" ht="13.5" thickBot="1">
      <c r="A52" s="288"/>
      <c r="B52" s="289"/>
      <c r="C52" s="289" t="s">
        <v>191</v>
      </c>
      <c r="D52" s="290" t="s">
        <v>192</v>
      </c>
      <c r="E52" s="291">
        <v>85250</v>
      </c>
      <c r="F52" s="291">
        <v>100500</v>
      </c>
      <c r="G52" s="291">
        <v>100500</v>
      </c>
      <c r="H52" s="291"/>
      <c r="I52" s="291">
        <v>100500</v>
      </c>
      <c r="J52" s="291"/>
      <c r="K52" s="291"/>
      <c r="L52" s="292"/>
      <c r="M52" s="291"/>
      <c r="N52" s="291"/>
      <c r="O52" s="291"/>
      <c r="P52" s="291"/>
      <c r="Q52" s="291"/>
      <c r="R52" s="301"/>
      <c r="S52" s="291"/>
    </row>
    <row r="53" spans="1:19" ht="13.5" thickBot="1">
      <c r="A53" s="280" t="s">
        <v>44</v>
      </c>
      <c r="B53" s="281"/>
      <c r="C53" s="281"/>
      <c r="D53" s="310" t="s">
        <v>45</v>
      </c>
      <c r="E53" s="283">
        <f>SUM(E54+E62+E66)</f>
        <v>2014523.7</v>
      </c>
      <c r="F53" s="283">
        <f aca="true" t="shared" si="10" ref="F53:R53">SUM(F54+F62+F66)</f>
        <v>2037319.01</v>
      </c>
      <c r="G53" s="283">
        <f t="shared" si="10"/>
        <v>2037319.01</v>
      </c>
      <c r="H53" s="283">
        <f t="shared" si="10"/>
        <v>1443953</v>
      </c>
      <c r="I53" s="283">
        <f t="shared" si="10"/>
        <v>418518.01</v>
      </c>
      <c r="J53" s="283">
        <f t="shared" si="10"/>
        <v>0</v>
      </c>
      <c r="K53" s="283">
        <f t="shared" si="10"/>
        <v>174848</v>
      </c>
      <c r="L53" s="283">
        <f t="shared" si="10"/>
        <v>0</v>
      </c>
      <c r="M53" s="283">
        <f t="shared" si="10"/>
        <v>0</v>
      </c>
      <c r="N53" s="283">
        <f t="shared" si="10"/>
        <v>0</v>
      </c>
      <c r="O53" s="283">
        <f t="shared" si="10"/>
        <v>0</v>
      </c>
      <c r="P53" s="283">
        <f t="shared" si="10"/>
        <v>0</v>
      </c>
      <c r="Q53" s="283">
        <f t="shared" si="10"/>
        <v>0</v>
      </c>
      <c r="R53" s="283">
        <f t="shared" si="10"/>
        <v>0</v>
      </c>
      <c r="S53" s="283">
        <f>SUM(S54+S62+S66)</f>
        <v>0</v>
      </c>
    </row>
    <row r="54" spans="1:19" ht="12.75">
      <c r="A54" s="284"/>
      <c r="B54" s="285" t="s">
        <v>46</v>
      </c>
      <c r="C54" s="285"/>
      <c r="D54" s="286" t="s">
        <v>47</v>
      </c>
      <c r="E54" s="300">
        <f>SUM(E55:E61)</f>
        <v>27584.7</v>
      </c>
      <c r="F54" s="300">
        <f>SUM(F55:F61)</f>
        <v>24728</v>
      </c>
      <c r="G54" s="300">
        <f aca="true" t="shared" si="11" ref="G54:M54">SUM(G55:G61)</f>
        <v>24728</v>
      </c>
      <c r="H54" s="300">
        <f t="shared" si="11"/>
        <v>24728</v>
      </c>
      <c r="I54" s="300">
        <f t="shared" si="11"/>
        <v>0</v>
      </c>
      <c r="J54" s="300">
        <f t="shared" si="11"/>
        <v>0</v>
      </c>
      <c r="K54" s="300">
        <f t="shared" si="11"/>
        <v>0</v>
      </c>
      <c r="L54" s="300">
        <f t="shared" si="11"/>
        <v>0</v>
      </c>
      <c r="M54" s="300">
        <f t="shared" si="11"/>
        <v>0</v>
      </c>
      <c r="N54" s="300">
        <f aca="true" t="shared" si="12" ref="N54:S54">SUM(N56:N60)</f>
        <v>0</v>
      </c>
      <c r="O54" s="300">
        <f t="shared" si="12"/>
        <v>0</v>
      </c>
      <c r="P54" s="300">
        <f t="shared" si="12"/>
        <v>0</v>
      </c>
      <c r="Q54" s="300">
        <f t="shared" si="12"/>
        <v>0</v>
      </c>
      <c r="R54" s="287">
        <f t="shared" si="12"/>
        <v>0</v>
      </c>
      <c r="S54" s="300">
        <f t="shared" si="12"/>
        <v>0</v>
      </c>
    </row>
    <row r="55" spans="1:19" ht="45">
      <c r="A55" s="284"/>
      <c r="B55" s="285"/>
      <c r="C55" s="317" t="s">
        <v>125</v>
      </c>
      <c r="D55" s="315" t="s">
        <v>126</v>
      </c>
      <c r="E55" s="302">
        <v>50</v>
      </c>
      <c r="F55" s="302">
        <v>0</v>
      </c>
      <c r="G55" s="302"/>
      <c r="H55" s="302"/>
      <c r="I55" s="302"/>
      <c r="J55" s="302"/>
      <c r="K55" s="302"/>
      <c r="L55" s="313"/>
      <c r="M55" s="300"/>
      <c r="N55" s="300"/>
      <c r="O55" s="300"/>
      <c r="P55" s="300"/>
      <c r="Q55" s="300"/>
      <c r="R55" s="287"/>
      <c r="S55" s="300"/>
    </row>
    <row r="56" spans="1:19" ht="22.5">
      <c r="A56" s="288"/>
      <c r="B56" s="289"/>
      <c r="C56" s="289" t="s">
        <v>203</v>
      </c>
      <c r="D56" s="290" t="s">
        <v>204</v>
      </c>
      <c r="E56" s="291">
        <v>20572</v>
      </c>
      <c r="F56" s="291">
        <v>17628</v>
      </c>
      <c r="G56" s="291">
        <v>17628</v>
      </c>
      <c r="H56" s="291">
        <v>17628</v>
      </c>
      <c r="I56" s="291"/>
      <c r="J56" s="291"/>
      <c r="K56" s="291"/>
      <c r="L56" s="292"/>
      <c r="M56" s="291"/>
      <c r="N56" s="291"/>
      <c r="O56" s="291"/>
      <c r="P56" s="291"/>
      <c r="Q56" s="291"/>
      <c r="R56" s="301"/>
      <c r="S56" s="291"/>
    </row>
    <row r="57" spans="1:19" ht="22.5">
      <c r="A57" s="288"/>
      <c r="B57" s="289"/>
      <c r="C57" s="289" t="s">
        <v>209</v>
      </c>
      <c r="D57" s="290" t="s">
        <v>210</v>
      </c>
      <c r="E57" s="291">
        <v>2850</v>
      </c>
      <c r="F57" s="291">
        <v>2900</v>
      </c>
      <c r="G57" s="291">
        <v>2900</v>
      </c>
      <c r="H57" s="291">
        <v>2900</v>
      </c>
      <c r="I57" s="291"/>
      <c r="J57" s="291"/>
      <c r="K57" s="291"/>
      <c r="L57" s="292"/>
      <c r="M57" s="291"/>
      <c r="N57" s="291"/>
      <c r="O57" s="291"/>
      <c r="P57" s="291"/>
      <c r="Q57" s="291"/>
      <c r="R57" s="301"/>
      <c r="S57" s="291"/>
    </row>
    <row r="58" spans="1:19" ht="22.5">
      <c r="A58" s="288"/>
      <c r="B58" s="289"/>
      <c r="C58" s="289" t="s">
        <v>183</v>
      </c>
      <c r="D58" s="290" t="s">
        <v>211</v>
      </c>
      <c r="E58" s="291">
        <v>3450</v>
      </c>
      <c r="F58" s="291">
        <v>3600</v>
      </c>
      <c r="G58" s="291">
        <v>3600</v>
      </c>
      <c r="H58" s="291">
        <v>3600</v>
      </c>
      <c r="I58" s="291"/>
      <c r="J58" s="291"/>
      <c r="K58" s="291"/>
      <c r="L58" s="292"/>
      <c r="M58" s="291"/>
      <c r="N58" s="291"/>
      <c r="O58" s="291"/>
      <c r="P58" s="291"/>
      <c r="Q58" s="291"/>
      <c r="R58" s="301"/>
      <c r="S58" s="291"/>
    </row>
    <row r="59" spans="1:19" ht="12.75">
      <c r="A59" s="288"/>
      <c r="B59" s="289"/>
      <c r="C59" s="289" t="s">
        <v>185</v>
      </c>
      <c r="D59" s="290" t="s">
        <v>212</v>
      </c>
      <c r="E59" s="291">
        <v>560</v>
      </c>
      <c r="F59" s="291">
        <v>600</v>
      </c>
      <c r="G59" s="291">
        <v>600</v>
      </c>
      <c r="H59" s="291">
        <v>600</v>
      </c>
      <c r="I59" s="291"/>
      <c r="J59" s="291"/>
      <c r="K59" s="291"/>
      <c r="L59" s="292"/>
      <c r="M59" s="291"/>
      <c r="N59" s="291"/>
      <c r="O59" s="291"/>
      <c r="P59" s="291"/>
      <c r="Q59" s="291"/>
      <c r="R59" s="301"/>
      <c r="S59" s="291"/>
    </row>
    <row r="60" spans="1:19" ht="12.75">
      <c r="A60" s="288"/>
      <c r="B60" s="289"/>
      <c r="C60" s="289" t="s">
        <v>189</v>
      </c>
      <c r="D60" s="290" t="s">
        <v>213</v>
      </c>
      <c r="E60" s="291">
        <v>100</v>
      </c>
      <c r="F60" s="291"/>
      <c r="G60" s="291"/>
      <c r="H60" s="291"/>
      <c r="I60" s="291"/>
      <c r="J60" s="291"/>
      <c r="K60" s="291"/>
      <c r="L60" s="292"/>
      <c r="M60" s="291"/>
      <c r="N60" s="291"/>
      <c r="O60" s="291"/>
      <c r="P60" s="291"/>
      <c r="Q60" s="291"/>
      <c r="R60" s="301"/>
      <c r="S60" s="291"/>
    </row>
    <row r="61" spans="1:19" ht="12.75">
      <c r="A61" s="288"/>
      <c r="B61" s="293"/>
      <c r="C61" s="293" t="s">
        <v>262</v>
      </c>
      <c r="D61" s="294" t="s">
        <v>37</v>
      </c>
      <c r="E61" s="297">
        <v>2.7</v>
      </c>
      <c r="F61" s="297">
        <v>0</v>
      </c>
      <c r="G61" s="297"/>
      <c r="H61" s="297"/>
      <c r="I61" s="297"/>
      <c r="J61" s="297"/>
      <c r="K61" s="297"/>
      <c r="L61" s="316"/>
      <c r="M61" s="297"/>
      <c r="N61" s="297"/>
      <c r="O61" s="297"/>
      <c r="P61" s="297"/>
      <c r="Q61" s="297"/>
      <c r="R61" s="295"/>
      <c r="S61" s="297"/>
    </row>
    <row r="62" spans="1:19" ht="12.75">
      <c r="A62" s="298"/>
      <c r="B62" s="285" t="s">
        <v>214</v>
      </c>
      <c r="C62" s="285"/>
      <c r="D62" s="286" t="s">
        <v>215</v>
      </c>
      <c r="E62" s="300">
        <f aca="true" t="shared" si="13" ref="E62:S62">SUM(E63:E65)</f>
        <v>142888</v>
      </c>
      <c r="F62" s="300">
        <f>SUM(F63:F65)</f>
        <v>176848</v>
      </c>
      <c r="G62" s="300">
        <f t="shared" si="13"/>
        <v>176848</v>
      </c>
      <c r="H62" s="300">
        <f t="shared" si="13"/>
        <v>0</v>
      </c>
      <c r="I62" s="300">
        <f t="shared" si="13"/>
        <v>7000</v>
      </c>
      <c r="J62" s="300">
        <f t="shared" si="13"/>
        <v>0</v>
      </c>
      <c r="K62" s="300">
        <f t="shared" si="13"/>
        <v>169848</v>
      </c>
      <c r="L62" s="300">
        <f t="shared" si="13"/>
        <v>0</v>
      </c>
      <c r="M62" s="300">
        <f t="shared" si="13"/>
        <v>0</v>
      </c>
      <c r="N62" s="300">
        <f t="shared" si="13"/>
        <v>0</v>
      </c>
      <c r="O62" s="300">
        <f t="shared" si="13"/>
        <v>0</v>
      </c>
      <c r="P62" s="300">
        <f t="shared" si="13"/>
        <v>0</v>
      </c>
      <c r="Q62" s="300">
        <f t="shared" si="13"/>
        <v>0</v>
      </c>
      <c r="R62" s="287">
        <f t="shared" si="13"/>
        <v>0</v>
      </c>
      <c r="S62" s="300">
        <f t="shared" si="13"/>
        <v>0</v>
      </c>
    </row>
    <row r="63" spans="1:19" ht="22.5">
      <c r="A63" s="288"/>
      <c r="B63" s="289"/>
      <c r="C63" s="289" t="s">
        <v>216</v>
      </c>
      <c r="D63" s="290" t="s">
        <v>217</v>
      </c>
      <c r="E63" s="291">
        <v>135888</v>
      </c>
      <c r="F63" s="291">
        <v>169848</v>
      </c>
      <c r="G63" s="291">
        <v>169848</v>
      </c>
      <c r="H63" s="291"/>
      <c r="I63" s="291"/>
      <c r="J63" s="291"/>
      <c r="K63" s="291">
        <v>169848</v>
      </c>
      <c r="L63" s="292"/>
      <c r="M63" s="291"/>
      <c r="N63" s="291"/>
      <c r="O63" s="291"/>
      <c r="P63" s="291"/>
      <c r="Q63" s="291"/>
      <c r="R63" s="301"/>
      <c r="S63" s="291"/>
    </row>
    <row r="64" spans="1:19" ht="12.75">
      <c r="A64" s="288"/>
      <c r="B64" s="289"/>
      <c r="C64" s="289" t="s">
        <v>189</v>
      </c>
      <c r="D64" s="290" t="s">
        <v>190</v>
      </c>
      <c r="E64" s="291">
        <v>4000</v>
      </c>
      <c r="F64" s="291">
        <v>4000</v>
      </c>
      <c r="G64" s="291">
        <v>4000</v>
      </c>
      <c r="H64" s="291"/>
      <c r="I64" s="291">
        <v>4000</v>
      </c>
      <c r="J64" s="291"/>
      <c r="K64" s="291"/>
      <c r="L64" s="292"/>
      <c r="M64" s="291"/>
      <c r="N64" s="291"/>
      <c r="O64" s="291"/>
      <c r="P64" s="291"/>
      <c r="Q64" s="291"/>
      <c r="R64" s="301"/>
      <c r="S64" s="291"/>
    </row>
    <row r="65" spans="1:19" ht="12.75">
      <c r="A65" s="288"/>
      <c r="B65" s="289"/>
      <c r="C65" s="289" t="s">
        <v>191</v>
      </c>
      <c r="D65" s="290" t="s">
        <v>192</v>
      </c>
      <c r="E65" s="291">
        <v>3000</v>
      </c>
      <c r="F65" s="291">
        <v>3000</v>
      </c>
      <c r="G65" s="291">
        <v>3000</v>
      </c>
      <c r="H65" s="291"/>
      <c r="I65" s="291">
        <v>3000</v>
      </c>
      <c r="J65" s="291"/>
      <c r="K65" s="291"/>
      <c r="L65" s="292"/>
      <c r="M65" s="291"/>
      <c r="N65" s="291"/>
      <c r="O65" s="291"/>
      <c r="P65" s="291"/>
      <c r="Q65" s="291"/>
      <c r="R65" s="301"/>
      <c r="S65" s="291"/>
    </row>
    <row r="66" spans="1:19" ht="12.75">
      <c r="A66" s="298"/>
      <c r="B66" s="285" t="s">
        <v>50</v>
      </c>
      <c r="C66" s="285"/>
      <c r="D66" s="286" t="s">
        <v>51</v>
      </c>
      <c r="E66" s="300">
        <f>SUM(E67:E93)</f>
        <v>1844051</v>
      </c>
      <c r="F66" s="300">
        <f>SUM(F67:F93)</f>
        <v>1835743.01</v>
      </c>
      <c r="G66" s="300">
        <f>SUM(G67:G93)</f>
        <v>1835743.01</v>
      </c>
      <c r="H66" s="300">
        <f aca="true" t="shared" si="14" ref="H66:S66">SUM(H67:H93)</f>
        <v>1419225</v>
      </c>
      <c r="I66" s="300">
        <f t="shared" si="14"/>
        <v>411518.01</v>
      </c>
      <c r="J66" s="300">
        <f t="shared" si="14"/>
        <v>0</v>
      </c>
      <c r="K66" s="300">
        <f t="shared" si="14"/>
        <v>5000</v>
      </c>
      <c r="L66" s="300">
        <f t="shared" si="14"/>
        <v>0</v>
      </c>
      <c r="M66" s="300">
        <f t="shared" si="14"/>
        <v>0</v>
      </c>
      <c r="N66" s="300">
        <f t="shared" si="14"/>
        <v>0</v>
      </c>
      <c r="O66" s="300">
        <f t="shared" si="14"/>
        <v>0</v>
      </c>
      <c r="P66" s="300">
        <f t="shared" si="14"/>
        <v>0</v>
      </c>
      <c r="Q66" s="300">
        <f t="shared" si="14"/>
        <v>0</v>
      </c>
      <c r="R66" s="300">
        <f t="shared" si="14"/>
        <v>0</v>
      </c>
      <c r="S66" s="300">
        <f t="shared" si="14"/>
        <v>0</v>
      </c>
    </row>
    <row r="67" spans="1:19" ht="45">
      <c r="A67" s="298"/>
      <c r="B67" s="285"/>
      <c r="C67" s="317" t="s">
        <v>510</v>
      </c>
      <c r="D67" s="290" t="s">
        <v>258</v>
      </c>
      <c r="E67" s="302">
        <v>1000</v>
      </c>
      <c r="F67" s="302">
        <v>0</v>
      </c>
      <c r="G67" s="302">
        <v>0</v>
      </c>
      <c r="H67" s="302"/>
      <c r="I67" s="302"/>
      <c r="J67" s="302">
        <v>0</v>
      </c>
      <c r="K67" s="302"/>
      <c r="L67" s="303"/>
      <c r="M67" s="302"/>
      <c r="N67" s="302"/>
      <c r="O67" s="302"/>
      <c r="P67" s="302"/>
      <c r="Q67" s="302"/>
      <c r="R67" s="318"/>
      <c r="S67" s="302"/>
    </row>
    <row r="68" spans="1:19" ht="12.75">
      <c r="A68" s="288"/>
      <c r="B68" s="289"/>
      <c r="C68" s="289" t="s">
        <v>220</v>
      </c>
      <c r="D68" s="290" t="s">
        <v>221</v>
      </c>
      <c r="E68" s="291">
        <v>5000</v>
      </c>
      <c r="F68" s="291">
        <v>5000</v>
      </c>
      <c r="G68" s="291">
        <v>5000</v>
      </c>
      <c r="H68" s="291"/>
      <c r="I68" s="291"/>
      <c r="J68" s="291"/>
      <c r="K68" s="291">
        <v>5000</v>
      </c>
      <c r="L68" s="292"/>
      <c r="M68" s="291"/>
      <c r="N68" s="291"/>
      <c r="O68" s="291"/>
      <c r="P68" s="291"/>
      <c r="Q68" s="291"/>
      <c r="R68" s="301"/>
      <c r="S68" s="291"/>
    </row>
    <row r="69" spans="1:19" ht="22.5">
      <c r="A69" s="288"/>
      <c r="B69" s="289"/>
      <c r="C69" s="289" t="s">
        <v>203</v>
      </c>
      <c r="D69" s="290" t="s">
        <v>204</v>
      </c>
      <c r="E69" s="291">
        <v>1015826.34</v>
      </c>
      <c r="F69" s="291">
        <v>1086000</v>
      </c>
      <c r="G69" s="291">
        <v>1086000</v>
      </c>
      <c r="H69" s="291">
        <v>1086000</v>
      </c>
      <c r="I69" s="291"/>
      <c r="J69" s="291"/>
      <c r="K69" s="291"/>
      <c r="L69" s="292"/>
      <c r="M69" s="291"/>
      <c r="N69" s="291"/>
      <c r="O69" s="291"/>
      <c r="P69" s="291"/>
      <c r="Q69" s="291"/>
      <c r="R69" s="301"/>
      <c r="S69" s="291"/>
    </row>
    <row r="70" spans="1:19" ht="22.5">
      <c r="A70" s="288"/>
      <c r="B70" s="289"/>
      <c r="C70" s="289" t="s">
        <v>209</v>
      </c>
      <c r="D70" s="290" t="s">
        <v>210</v>
      </c>
      <c r="E70" s="291">
        <v>62779.66</v>
      </c>
      <c r="F70" s="291">
        <v>63000</v>
      </c>
      <c r="G70" s="291">
        <v>63000</v>
      </c>
      <c r="H70" s="291">
        <v>63000</v>
      </c>
      <c r="I70" s="291"/>
      <c r="J70" s="291"/>
      <c r="K70" s="291"/>
      <c r="L70" s="292"/>
      <c r="M70" s="291"/>
      <c r="N70" s="291"/>
      <c r="O70" s="291"/>
      <c r="P70" s="291"/>
      <c r="Q70" s="291"/>
      <c r="R70" s="301"/>
      <c r="S70" s="291"/>
    </row>
    <row r="71" spans="1:19" ht="22.5">
      <c r="A71" s="288"/>
      <c r="B71" s="289"/>
      <c r="C71" s="289" t="s">
        <v>245</v>
      </c>
      <c r="D71" s="290" t="s">
        <v>246</v>
      </c>
      <c r="E71" s="291">
        <v>52000</v>
      </c>
      <c r="F71" s="291">
        <v>52900</v>
      </c>
      <c r="G71" s="291">
        <v>52900</v>
      </c>
      <c r="H71" s="291">
        <v>52900</v>
      </c>
      <c r="I71" s="291"/>
      <c r="J71" s="291"/>
      <c r="K71" s="291"/>
      <c r="L71" s="292"/>
      <c r="M71" s="291"/>
      <c r="N71" s="291"/>
      <c r="O71" s="291"/>
      <c r="P71" s="291"/>
      <c r="Q71" s="291"/>
      <c r="R71" s="301"/>
      <c r="S71" s="291"/>
    </row>
    <row r="72" spans="1:19" ht="22.5">
      <c r="A72" s="288"/>
      <c r="B72" s="289"/>
      <c r="C72" s="289" t="s">
        <v>183</v>
      </c>
      <c r="D72" s="290" t="s">
        <v>211</v>
      </c>
      <c r="E72" s="291">
        <v>185000</v>
      </c>
      <c r="F72" s="291">
        <v>187825</v>
      </c>
      <c r="G72" s="291">
        <v>187825</v>
      </c>
      <c r="H72" s="291">
        <v>187825</v>
      </c>
      <c r="I72" s="291"/>
      <c r="J72" s="291"/>
      <c r="K72" s="291"/>
      <c r="L72" s="292"/>
      <c r="M72" s="291"/>
      <c r="N72" s="291"/>
      <c r="O72" s="291"/>
      <c r="P72" s="291"/>
      <c r="Q72" s="291"/>
      <c r="R72" s="301"/>
      <c r="S72" s="291"/>
    </row>
    <row r="73" spans="1:19" ht="12.75">
      <c r="A73" s="288"/>
      <c r="B73" s="289"/>
      <c r="C73" s="289" t="s">
        <v>185</v>
      </c>
      <c r="D73" s="290" t="s">
        <v>212</v>
      </c>
      <c r="E73" s="291">
        <v>27000</v>
      </c>
      <c r="F73" s="291">
        <v>28000</v>
      </c>
      <c r="G73" s="291">
        <v>28000</v>
      </c>
      <c r="H73" s="291">
        <v>28000</v>
      </c>
      <c r="I73" s="291"/>
      <c r="J73" s="291"/>
      <c r="K73" s="291"/>
      <c r="L73" s="292"/>
      <c r="M73" s="291"/>
      <c r="N73" s="291"/>
      <c r="O73" s="291"/>
      <c r="P73" s="291"/>
      <c r="Q73" s="291"/>
      <c r="R73" s="301"/>
      <c r="S73" s="291"/>
    </row>
    <row r="74" spans="1:19" ht="22.5">
      <c r="A74" s="288"/>
      <c r="B74" s="289"/>
      <c r="C74" s="289" t="s">
        <v>222</v>
      </c>
      <c r="D74" s="290" t="s">
        <v>223</v>
      </c>
      <c r="E74" s="291">
        <v>13016</v>
      </c>
      <c r="F74" s="291">
        <v>14000</v>
      </c>
      <c r="G74" s="291">
        <v>14000</v>
      </c>
      <c r="H74" s="291"/>
      <c r="I74" s="291">
        <v>14000</v>
      </c>
      <c r="J74" s="291"/>
      <c r="K74" s="291"/>
      <c r="L74" s="292"/>
      <c r="M74" s="291"/>
      <c r="N74" s="291"/>
      <c r="O74" s="291"/>
      <c r="P74" s="291"/>
      <c r="Q74" s="291"/>
      <c r="R74" s="301"/>
      <c r="S74" s="291"/>
    </row>
    <row r="75" spans="1:19" ht="12.75">
      <c r="A75" s="288"/>
      <c r="B75" s="289"/>
      <c r="C75" s="289" t="s">
        <v>187</v>
      </c>
      <c r="D75" s="290" t="s">
        <v>224</v>
      </c>
      <c r="E75" s="291">
        <v>1500</v>
      </c>
      <c r="F75" s="291">
        <v>1500</v>
      </c>
      <c r="G75" s="291">
        <v>1500</v>
      </c>
      <c r="H75" s="291">
        <v>1500</v>
      </c>
      <c r="I75" s="291"/>
      <c r="J75" s="291"/>
      <c r="K75" s="291"/>
      <c r="L75" s="292"/>
      <c r="M75" s="291"/>
      <c r="N75" s="291"/>
      <c r="O75" s="291"/>
      <c r="P75" s="291"/>
      <c r="Q75" s="291"/>
      <c r="R75" s="301"/>
      <c r="S75" s="291"/>
    </row>
    <row r="76" spans="1:19" ht="12.75">
      <c r="A76" s="288"/>
      <c r="B76" s="289"/>
      <c r="C76" s="289" t="s">
        <v>189</v>
      </c>
      <c r="D76" s="290" t="s">
        <v>190</v>
      </c>
      <c r="E76" s="291">
        <v>68517.7</v>
      </c>
      <c r="F76" s="291">
        <v>70000</v>
      </c>
      <c r="G76" s="291">
        <v>70000</v>
      </c>
      <c r="H76" s="291"/>
      <c r="I76" s="291">
        <v>70000</v>
      </c>
      <c r="J76" s="291"/>
      <c r="K76" s="291"/>
      <c r="L76" s="292"/>
      <c r="M76" s="291"/>
      <c r="N76" s="291"/>
      <c r="O76" s="291"/>
      <c r="P76" s="291"/>
      <c r="Q76" s="291"/>
      <c r="R76" s="301"/>
      <c r="S76" s="291"/>
    </row>
    <row r="77" spans="1:19" ht="12.75">
      <c r="A77" s="288"/>
      <c r="B77" s="289"/>
      <c r="C77" s="289" t="s">
        <v>205</v>
      </c>
      <c r="D77" s="290" t="s">
        <v>225</v>
      </c>
      <c r="E77" s="291">
        <v>18500</v>
      </c>
      <c r="F77" s="291">
        <v>12500</v>
      </c>
      <c r="G77" s="291">
        <v>12500</v>
      </c>
      <c r="H77" s="291"/>
      <c r="I77" s="291">
        <v>12500</v>
      </c>
      <c r="J77" s="291"/>
      <c r="K77" s="291"/>
      <c r="L77" s="292"/>
      <c r="M77" s="291"/>
      <c r="N77" s="291"/>
      <c r="O77" s="291"/>
      <c r="P77" s="291"/>
      <c r="Q77" s="291"/>
      <c r="R77" s="301"/>
      <c r="S77" s="291"/>
    </row>
    <row r="78" spans="1:19" ht="12.75">
      <c r="A78" s="288"/>
      <c r="B78" s="289"/>
      <c r="C78" s="289" t="s">
        <v>195</v>
      </c>
      <c r="D78" s="290" t="s">
        <v>196</v>
      </c>
      <c r="E78" s="291">
        <v>15500</v>
      </c>
      <c r="F78" s="291">
        <v>5000</v>
      </c>
      <c r="G78" s="291">
        <v>5000</v>
      </c>
      <c r="H78" s="291"/>
      <c r="I78" s="291">
        <v>5000</v>
      </c>
      <c r="J78" s="291"/>
      <c r="K78" s="291"/>
      <c r="L78" s="292"/>
      <c r="M78" s="291"/>
      <c r="N78" s="291"/>
      <c r="O78" s="291"/>
      <c r="P78" s="291"/>
      <c r="Q78" s="291"/>
      <c r="R78" s="301"/>
      <c r="S78" s="291"/>
    </row>
    <row r="79" spans="1:19" ht="12.75">
      <c r="A79" s="288"/>
      <c r="B79" s="289"/>
      <c r="C79" s="289" t="s">
        <v>226</v>
      </c>
      <c r="D79" s="290" t="s">
        <v>227</v>
      </c>
      <c r="E79" s="291">
        <v>1500</v>
      </c>
      <c r="F79" s="291">
        <v>1500</v>
      </c>
      <c r="G79" s="291">
        <v>1500</v>
      </c>
      <c r="H79" s="291"/>
      <c r="I79" s="291">
        <v>1500</v>
      </c>
      <c r="J79" s="291"/>
      <c r="K79" s="291"/>
      <c r="L79" s="292"/>
      <c r="M79" s="291"/>
      <c r="N79" s="291"/>
      <c r="O79" s="291"/>
      <c r="P79" s="291"/>
      <c r="Q79" s="291"/>
      <c r="R79" s="301"/>
      <c r="S79" s="291"/>
    </row>
    <row r="80" spans="1:19" ht="12.75">
      <c r="A80" s="288"/>
      <c r="B80" s="289"/>
      <c r="C80" s="289" t="s">
        <v>191</v>
      </c>
      <c r="D80" s="290" t="s">
        <v>192</v>
      </c>
      <c r="E80" s="291">
        <v>133000</v>
      </c>
      <c r="F80" s="291">
        <v>137000</v>
      </c>
      <c r="G80" s="291">
        <v>137000</v>
      </c>
      <c r="H80" s="291"/>
      <c r="I80" s="291">
        <v>137000</v>
      </c>
      <c r="J80" s="291"/>
      <c r="K80" s="291"/>
      <c r="L80" s="292"/>
      <c r="M80" s="291"/>
      <c r="N80" s="291"/>
      <c r="O80" s="291"/>
      <c r="P80" s="291"/>
      <c r="Q80" s="291"/>
      <c r="R80" s="301"/>
      <c r="S80" s="291"/>
    </row>
    <row r="81" spans="1:19" ht="22.5">
      <c r="A81" s="288"/>
      <c r="B81" s="289"/>
      <c r="C81" s="289" t="s">
        <v>228</v>
      </c>
      <c r="D81" s="290" t="s">
        <v>229</v>
      </c>
      <c r="E81" s="291">
        <v>2400</v>
      </c>
      <c r="F81" s="291">
        <v>3000</v>
      </c>
      <c r="G81" s="291">
        <v>3000</v>
      </c>
      <c r="H81" s="291"/>
      <c r="I81" s="291">
        <v>3000</v>
      </c>
      <c r="J81" s="291"/>
      <c r="K81" s="291"/>
      <c r="L81" s="292"/>
      <c r="M81" s="291"/>
      <c r="N81" s="291"/>
      <c r="O81" s="291"/>
      <c r="P81" s="291"/>
      <c r="Q81" s="291"/>
      <c r="R81" s="301"/>
      <c r="S81" s="291"/>
    </row>
    <row r="82" spans="1:19" ht="33.75">
      <c r="A82" s="288"/>
      <c r="B82" s="289"/>
      <c r="C82" s="289" t="s">
        <v>230</v>
      </c>
      <c r="D82" s="290" t="s">
        <v>231</v>
      </c>
      <c r="E82" s="291">
        <v>8200</v>
      </c>
      <c r="F82" s="291">
        <v>8500</v>
      </c>
      <c r="G82" s="291">
        <v>8500</v>
      </c>
      <c r="H82" s="291"/>
      <c r="I82" s="291">
        <v>8500</v>
      </c>
      <c r="J82" s="291"/>
      <c r="K82" s="291"/>
      <c r="L82" s="292"/>
      <c r="M82" s="291"/>
      <c r="N82" s="291"/>
      <c r="O82" s="291"/>
      <c r="P82" s="291"/>
      <c r="Q82" s="291"/>
      <c r="R82" s="301"/>
      <c r="S82" s="291"/>
    </row>
    <row r="83" spans="1:19" ht="33.75">
      <c r="A83" s="288"/>
      <c r="B83" s="289"/>
      <c r="C83" s="289" t="s">
        <v>232</v>
      </c>
      <c r="D83" s="290" t="s">
        <v>233</v>
      </c>
      <c r="E83" s="291">
        <v>12000</v>
      </c>
      <c r="F83" s="291">
        <v>13000</v>
      </c>
      <c r="G83" s="291">
        <v>13000</v>
      </c>
      <c r="H83" s="291"/>
      <c r="I83" s="291">
        <v>13000</v>
      </c>
      <c r="J83" s="291"/>
      <c r="K83" s="291"/>
      <c r="L83" s="292"/>
      <c r="M83" s="291"/>
      <c r="N83" s="291"/>
      <c r="O83" s="291"/>
      <c r="P83" s="291"/>
      <c r="Q83" s="291"/>
      <c r="R83" s="301"/>
      <c r="S83" s="291"/>
    </row>
    <row r="84" spans="1:19" ht="12.75">
      <c r="A84" s="288"/>
      <c r="B84" s="289"/>
      <c r="C84" s="289" t="s">
        <v>234</v>
      </c>
      <c r="D84" s="290" t="s">
        <v>235</v>
      </c>
      <c r="E84" s="291">
        <v>4200</v>
      </c>
      <c r="F84" s="291">
        <v>5000</v>
      </c>
      <c r="G84" s="291">
        <v>5000</v>
      </c>
      <c r="H84" s="291"/>
      <c r="I84" s="291">
        <v>5000</v>
      </c>
      <c r="J84" s="291"/>
      <c r="K84" s="291"/>
      <c r="L84" s="292"/>
      <c r="M84" s="291"/>
      <c r="N84" s="291"/>
      <c r="O84" s="291"/>
      <c r="P84" s="291"/>
      <c r="Q84" s="291"/>
      <c r="R84" s="301"/>
      <c r="S84" s="291"/>
    </row>
    <row r="85" spans="1:19" ht="12.75">
      <c r="A85" s="288"/>
      <c r="B85" s="289"/>
      <c r="C85" s="289" t="s">
        <v>193</v>
      </c>
      <c r="D85" s="290" t="s">
        <v>194</v>
      </c>
      <c r="E85" s="291">
        <v>27915</v>
      </c>
      <c r="F85" s="291">
        <v>35000</v>
      </c>
      <c r="G85" s="291">
        <v>35000</v>
      </c>
      <c r="H85" s="291"/>
      <c r="I85" s="291">
        <v>35000</v>
      </c>
      <c r="J85" s="291"/>
      <c r="K85" s="291"/>
      <c r="L85" s="292"/>
      <c r="M85" s="291"/>
      <c r="N85" s="291"/>
      <c r="O85" s="291"/>
      <c r="P85" s="291"/>
      <c r="Q85" s="291"/>
      <c r="R85" s="301"/>
      <c r="S85" s="291"/>
    </row>
    <row r="86" spans="1:19" ht="22.5">
      <c r="A86" s="288"/>
      <c r="B86" s="289"/>
      <c r="C86" s="289" t="s">
        <v>236</v>
      </c>
      <c r="D86" s="290" t="s">
        <v>237</v>
      </c>
      <c r="E86" s="291">
        <v>42000</v>
      </c>
      <c r="F86" s="291">
        <v>42000</v>
      </c>
      <c r="G86" s="291">
        <v>42000</v>
      </c>
      <c r="H86" s="291"/>
      <c r="I86" s="291">
        <v>42000</v>
      </c>
      <c r="J86" s="291"/>
      <c r="K86" s="291"/>
      <c r="L86" s="292"/>
      <c r="M86" s="291"/>
      <c r="N86" s="291"/>
      <c r="O86" s="291"/>
      <c r="P86" s="291"/>
      <c r="Q86" s="291"/>
      <c r="R86" s="301"/>
      <c r="S86" s="291"/>
    </row>
    <row r="87" spans="1:19" ht="12.75">
      <c r="A87" s="288"/>
      <c r="B87" s="289"/>
      <c r="C87" s="289" t="s">
        <v>238</v>
      </c>
      <c r="D87" s="290" t="s">
        <v>68</v>
      </c>
      <c r="E87" s="291">
        <v>22000</v>
      </c>
      <c r="F87" s="291">
        <v>22700</v>
      </c>
      <c r="G87" s="291">
        <v>22700</v>
      </c>
      <c r="H87" s="291"/>
      <c r="I87" s="291">
        <v>22700</v>
      </c>
      <c r="J87" s="291"/>
      <c r="K87" s="291"/>
      <c r="L87" s="292"/>
      <c r="M87" s="291"/>
      <c r="N87" s="291"/>
      <c r="O87" s="291"/>
      <c r="P87" s="291"/>
      <c r="Q87" s="291"/>
      <c r="R87" s="301"/>
      <c r="S87" s="291"/>
    </row>
    <row r="88" spans="1:19" ht="22.5">
      <c r="A88" s="319"/>
      <c r="B88" s="314"/>
      <c r="C88" s="289" t="s">
        <v>608</v>
      </c>
      <c r="D88" s="290" t="s">
        <v>609</v>
      </c>
      <c r="E88" s="307">
        <v>0</v>
      </c>
      <c r="F88" s="307">
        <v>500</v>
      </c>
      <c r="G88" s="307">
        <v>500</v>
      </c>
      <c r="H88" s="307"/>
      <c r="I88" s="307">
        <v>500</v>
      </c>
      <c r="J88" s="320"/>
      <c r="K88" s="320"/>
      <c r="L88" s="321"/>
      <c r="M88" s="320"/>
      <c r="N88" s="320"/>
      <c r="O88" s="320"/>
      <c r="P88" s="320"/>
      <c r="Q88" s="320"/>
      <c r="R88" s="322"/>
      <c r="S88" s="320"/>
    </row>
    <row r="89" spans="1:19" ht="12.75">
      <c r="A89" s="319"/>
      <c r="B89" s="314"/>
      <c r="C89" s="305" t="s">
        <v>262</v>
      </c>
      <c r="D89" s="306" t="s">
        <v>37</v>
      </c>
      <c r="E89" s="307">
        <v>11496.29</v>
      </c>
      <c r="F89" s="307">
        <v>13000</v>
      </c>
      <c r="G89" s="307">
        <v>13000</v>
      </c>
      <c r="H89" s="307"/>
      <c r="I89" s="307">
        <v>13000</v>
      </c>
      <c r="J89" s="320"/>
      <c r="K89" s="320"/>
      <c r="L89" s="321"/>
      <c r="M89" s="320"/>
      <c r="N89" s="320"/>
      <c r="O89" s="320"/>
      <c r="P89" s="320"/>
      <c r="Q89" s="320"/>
      <c r="R89" s="322"/>
      <c r="S89" s="320"/>
    </row>
    <row r="90" spans="1:19" ht="33.75">
      <c r="A90" s="319"/>
      <c r="B90" s="314"/>
      <c r="C90" s="434" t="s">
        <v>535</v>
      </c>
      <c r="D90" s="435" t="s">
        <v>536</v>
      </c>
      <c r="E90" s="291">
        <v>101618.01</v>
      </c>
      <c r="F90" s="291">
        <v>21618.01</v>
      </c>
      <c r="G90" s="291">
        <v>21618.01</v>
      </c>
      <c r="H90" s="291"/>
      <c r="I90" s="291">
        <v>21618.01</v>
      </c>
      <c r="J90" s="320"/>
      <c r="K90" s="320"/>
      <c r="L90" s="321"/>
      <c r="M90" s="320"/>
      <c r="N90" s="320"/>
      <c r="O90" s="320"/>
      <c r="P90" s="320"/>
      <c r="Q90" s="320"/>
      <c r="R90" s="322"/>
      <c r="S90" s="320"/>
    </row>
    <row r="91" spans="1:19" ht="22.5">
      <c r="A91" s="319"/>
      <c r="B91" s="314"/>
      <c r="C91" s="305" t="s">
        <v>302</v>
      </c>
      <c r="D91" s="306" t="s">
        <v>303</v>
      </c>
      <c r="E91" s="307">
        <v>5700</v>
      </c>
      <c r="F91" s="307">
        <v>2700</v>
      </c>
      <c r="G91" s="307">
        <v>2700</v>
      </c>
      <c r="H91" s="307"/>
      <c r="I91" s="307">
        <v>2700</v>
      </c>
      <c r="J91" s="320"/>
      <c r="K91" s="320"/>
      <c r="L91" s="321"/>
      <c r="M91" s="320"/>
      <c r="N91" s="320"/>
      <c r="O91" s="320"/>
      <c r="P91" s="320"/>
      <c r="Q91" s="320"/>
      <c r="R91" s="322"/>
      <c r="S91" s="320"/>
    </row>
    <row r="92" spans="1:19" ht="33.75">
      <c r="A92" s="319"/>
      <c r="B92" s="314"/>
      <c r="C92" s="289" t="s">
        <v>218</v>
      </c>
      <c r="D92" s="290" t="s">
        <v>219</v>
      </c>
      <c r="E92" s="291">
        <v>4000</v>
      </c>
      <c r="F92" s="291">
        <v>4500</v>
      </c>
      <c r="G92" s="291">
        <v>4500</v>
      </c>
      <c r="H92" s="291"/>
      <c r="I92" s="291">
        <v>4500</v>
      </c>
      <c r="J92" s="291"/>
      <c r="K92" s="291"/>
      <c r="L92" s="292"/>
      <c r="M92" s="291"/>
      <c r="N92" s="291"/>
      <c r="O92" s="291"/>
      <c r="P92" s="291"/>
      <c r="Q92" s="291"/>
      <c r="R92" s="301"/>
      <c r="S92" s="291"/>
    </row>
    <row r="93" spans="1:19" ht="13.5" thickBot="1">
      <c r="A93" s="479"/>
      <c r="B93" s="305"/>
      <c r="C93" s="331" t="s">
        <v>207</v>
      </c>
      <c r="D93" s="332" t="s">
        <v>208</v>
      </c>
      <c r="E93" s="333">
        <v>2382</v>
      </c>
      <c r="F93" s="333"/>
      <c r="G93" s="333"/>
      <c r="H93" s="333"/>
      <c r="I93" s="333"/>
      <c r="J93" s="333"/>
      <c r="K93" s="333"/>
      <c r="L93" s="334"/>
      <c r="M93" s="333"/>
      <c r="N93" s="333"/>
      <c r="O93" s="333"/>
      <c r="P93" s="333"/>
      <c r="Q93" s="333"/>
      <c r="R93" s="335"/>
      <c r="S93" s="333"/>
    </row>
    <row r="94" spans="1:19" ht="45.75" thickBot="1">
      <c r="A94" s="281" t="s">
        <v>54</v>
      </c>
      <c r="B94" s="324"/>
      <c r="C94" s="324"/>
      <c r="D94" s="325" t="s">
        <v>239</v>
      </c>
      <c r="E94" s="326">
        <f>SUM(E95)</f>
        <v>900</v>
      </c>
      <c r="F94" s="326">
        <f>SUM(F95)</f>
        <v>900</v>
      </c>
      <c r="G94" s="326">
        <f aca="true" t="shared" si="15" ref="G94:R94">SUM(G95)</f>
        <v>900</v>
      </c>
      <c r="H94" s="326">
        <f t="shared" si="15"/>
        <v>0</v>
      </c>
      <c r="I94" s="326">
        <f t="shared" si="15"/>
        <v>900</v>
      </c>
      <c r="J94" s="326">
        <f t="shared" si="15"/>
        <v>0</v>
      </c>
      <c r="K94" s="326">
        <f t="shared" si="15"/>
        <v>0</v>
      </c>
      <c r="L94" s="326">
        <f t="shared" si="15"/>
        <v>0</v>
      </c>
      <c r="M94" s="326">
        <f t="shared" si="15"/>
        <v>0</v>
      </c>
      <c r="N94" s="326">
        <f t="shared" si="15"/>
        <v>0</v>
      </c>
      <c r="O94" s="326">
        <f t="shared" si="15"/>
        <v>0</v>
      </c>
      <c r="P94" s="326">
        <f t="shared" si="15"/>
        <v>0</v>
      </c>
      <c r="Q94" s="326">
        <f t="shared" si="15"/>
        <v>0</v>
      </c>
      <c r="R94" s="326">
        <f t="shared" si="15"/>
        <v>0</v>
      </c>
      <c r="S94" s="326">
        <f>SUM(S95)</f>
        <v>0</v>
      </c>
    </row>
    <row r="95" spans="1:19" ht="31.5">
      <c r="A95" s="284"/>
      <c r="B95" s="285" t="s">
        <v>56</v>
      </c>
      <c r="C95" s="285"/>
      <c r="D95" s="286" t="s">
        <v>240</v>
      </c>
      <c r="E95" s="300">
        <f aca="true" t="shared" si="16" ref="E95:S95">SUM(E96:E97)</f>
        <v>900</v>
      </c>
      <c r="F95" s="300">
        <f>SUM(F96:F97)</f>
        <v>900</v>
      </c>
      <c r="G95" s="300">
        <f t="shared" si="16"/>
        <v>900</v>
      </c>
      <c r="H95" s="300">
        <f t="shared" si="16"/>
        <v>0</v>
      </c>
      <c r="I95" s="300">
        <f t="shared" si="16"/>
        <v>900</v>
      </c>
      <c r="J95" s="300">
        <f t="shared" si="16"/>
        <v>0</v>
      </c>
      <c r="K95" s="300">
        <f t="shared" si="16"/>
        <v>0</v>
      </c>
      <c r="L95" s="313">
        <f t="shared" si="16"/>
        <v>0</v>
      </c>
      <c r="M95" s="300">
        <f t="shared" si="16"/>
        <v>0</v>
      </c>
      <c r="N95" s="300">
        <f t="shared" si="16"/>
        <v>0</v>
      </c>
      <c r="O95" s="300">
        <f t="shared" si="16"/>
        <v>0</v>
      </c>
      <c r="P95" s="300">
        <f t="shared" si="16"/>
        <v>0</v>
      </c>
      <c r="Q95" s="300">
        <f t="shared" si="16"/>
        <v>0</v>
      </c>
      <c r="R95" s="287">
        <f t="shared" si="16"/>
        <v>0</v>
      </c>
      <c r="S95" s="300">
        <f t="shared" si="16"/>
        <v>0</v>
      </c>
    </row>
    <row r="96" spans="1:19" ht="12.75">
      <c r="A96" s="288"/>
      <c r="B96" s="289"/>
      <c r="C96" s="289" t="s">
        <v>189</v>
      </c>
      <c r="D96" s="290" t="s">
        <v>190</v>
      </c>
      <c r="E96" s="291">
        <v>100</v>
      </c>
      <c r="F96" s="291">
        <v>100</v>
      </c>
      <c r="G96" s="291">
        <v>100</v>
      </c>
      <c r="H96" s="291"/>
      <c r="I96" s="291">
        <v>100</v>
      </c>
      <c r="J96" s="291"/>
      <c r="K96" s="291"/>
      <c r="L96" s="292"/>
      <c r="M96" s="291"/>
      <c r="N96" s="291"/>
      <c r="O96" s="291"/>
      <c r="P96" s="291"/>
      <c r="Q96" s="291"/>
      <c r="R96" s="301"/>
      <c r="S96" s="291"/>
    </row>
    <row r="97" spans="1:19" ht="13.5" thickBot="1">
      <c r="A97" s="319"/>
      <c r="B97" s="314"/>
      <c r="C97" s="314" t="s">
        <v>191</v>
      </c>
      <c r="D97" s="315" t="s">
        <v>192</v>
      </c>
      <c r="E97" s="320">
        <v>800</v>
      </c>
      <c r="F97" s="320">
        <v>800</v>
      </c>
      <c r="G97" s="320">
        <v>800</v>
      </c>
      <c r="H97" s="320"/>
      <c r="I97" s="320">
        <v>800</v>
      </c>
      <c r="J97" s="320"/>
      <c r="K97" s="320"/>
      <c r="L97" s="321"/>
      <c r="M97" s="320"/>
      <c r="N97" s="320"/>
      <c r="O97" s="320"/>
      <c r="P97" s="320"/>
      <c r="Q97" s="320"/>
      <c r="R97" s="322"/>
      <c r="S97" s="320"/>
    </row>
    <row r="98" spans="1:19" ht="23.25" thickBot="1">
      <c r="A98" s="280" t="s">
        <v>57</v>
      </c>
      <c r="B98" s="281"/>
      <c r="C98" s="281"/>
      <c r="D98" s="310" t="s">
        <v>241</v>
      </c>
      <c r="E98" s="283">
        <f aca="true" t="shared" si="17" ref="E98:S98">SUM(E99,E112)</f>
        <v>141538</v>
      </c>
      <c r="F98" s="283">
        <f>SUM(F99,F112)</f>
        <v>111539</v>
      </c>
      <c r="G98" s="283">
        <f t="shared" si="17"/>
        <v>111539</v>
      </c>
      <c r="H98" s="283">
        <f t="shared" si="17"/>
        <v>31604</v>
      </c>
      <c r="I98" s="283">
        <f t="shared" si="17"/>
        <v>63285</v>
      </c>
      <c r="J98" s="283">
        <f t="shared" si="17"/>
        <v>0</v>
      </c>
      <c r="K98" s="283">
        <f t="shared" si="17"/>
        <v>16650</v>
      </c>
      <c r="L98" s="283">
        <f t="shared" si="17"/>
        <v>0</v>
      </c>
      <c r="M98" s="283">
        <f t="shared" si="17"/>
        <v>0</v>
      </c>
      <c r="N98" s="283">
        <f t="shared" si="17"/>
        <v>0</v>
      </c>
      <c r="O98" s="283">
        <f t="shared" si="17"/>
        <v>0</v>
      </c>
      <c r="P98" s="283">
        <f t="shared" si="17"/>
        <v>0</v>
      </c>
      <c r="Q98" s="283">
        <f t="shared" si="17"/>
        <v>0</v>
      </c>
      <c r="R98" s="283">
        <f t="shared" si="17"/>
        <v>0</v>
      </c>
      <c r="S98" s="283">
        <f t="shared" si="17"/>
        <v>0</v>
      </c>
    </row>
    <row r="99" spans="1:19" ht="12.75">
      <c r="A99" s="284"/>
      <c r="B99" s="285" t="s">
        <v>58</v>
      </c>
      <c r="C99" s="285"/>
      <c r="D99" s="286" t="s">
        <v>242</v>
      </c>
      <c r="E99" s="300">
        <f aca="true" t="shared" si="18" ref="E99:Q99">SUM(E100:E111)</f>
        <v>136538</v>
      </c>
      <c r="F99" s="300">
        <f>SUM(F100:F111)</f>
        <v>107714</v>
      </c>
      <c r="G99" s="300">
        <f t="shared" si="18"/>
        <v>107714</v>
      </c>
      <c r="H99" s="300">
        <f t="shared" si="18"/>
        <v>30279</v>
      </c>
      <c r="I99" s="300">
        <f t="shared" si="18"/>
        <v>61785</v>
      </c>
      <c r="J99" s="300">
        <f t="shared" si="18"/>
        <v>0</v>
      </c>
      <c r="K99" s="300">
        <f t="shared" si="18"/>
        <v>15650</v>
      </c>
      <c r="L99" s="300">
        <f t="shared" si="18"/>
        <v>0</v>
      </c>
      <c r="M99" s="300">
        <f t="shared" si="18"/>
        <v>0</v>
      </c>
      <c r="N99" s="300">
        <f t="shared" si="18"/>
        <v>0</v>
      </c>
      <c r="O99" s="300">
        <f t="shared" si="18"/>
        <v>0</v>
      </c>
      <c r="P99" s="300">
        <f t="shared" si="18"/>
        <v>0</v>
      </c>
      <c r="Q99" s="300">
        <f t="shared" si="18"/>
        <v>0</v>
      </c>
      <c r="R99" s="300">
        <f>SUM(R100:R110)</f>
        <v>0</v>
      </c>
      <c r="S99" s="300">
        <f>SUM(S100:S110)</f>
        <v>0</v>
      </c>
    </row>
    <row r="100" spans="1:19" ht="22.5">
      <c r="A100" s="288"/>
      <c r="B100" s="289"/>
      <c r="C100" s="289" t="s">
        <v>216</v>
      </c>
      <c r="D100" s="290" t="s">
        <v>217</v>
      </c>
      <c r="E100" s="291">
        <v>15650</v>
      </c>
      <c r="F100" s="291">
        <v>15650</v>
      </c>
      <c r="G100" s="291">
        <v>15650</v>
      </c>
      <c r="H100" s="291"/>
      <c r="I100" s="291"/>
      <c r="J100" s="291"/>
      <c r="K100" s="291">
        <v>15650</v>
      </c>
      <c r="L100" s="292"/>
      <c r="M100" s="291"/>
      <c r="N100" s="291"/>
      <c r="O100" s="291"/>
      <c r="P100" s="291"/>
      <c r="Q100" s="291"/>
      <c r="R100" s="301"/>
      <c r="S100" s="291"/>
    </row>
    <row r="101" spans="1:19" ht="22.5">
      <c r="A101" s="288"/>
      <c r="B101" s="289"/>
      <c r="C101" s="289" t="s">
        <v>183</v>
      </c>
      <c r="D101" s="290" t="s">
        <v>211</v>
      </c>
      <c r="E101" s="291">
        <v>2183</v>
      </c>
      <c r="F101" s="291">
        <v>2242</v>
      </c>
      <c r="G101" s="291">
        <v>2242</v>
      </c>
      <c r="H101" s="291">
        <v>2242</v>
      </c>
      <c r="I101" s="291"/>
      <c r="J101" s="291"/>
      <c r="K101" s="291"/>
      <c r="L101" s="292"/>
      <c r="M101" s="291"/>
      <c r="N101" s="291"/>
      <c r="O101" s="291"/>
      <c r="P101" s="291"/>
      <c r="Q101" s="291"/>
      <c r="R101" s="301"/>
      <c r="S101" s="291"/>
    </row>
    <row r="102" spans="1:19" ht="12.75">
      <c r="A102" s="288"/>
      <c r="B102" s="289"/>
      <c r="C102" s="289" t="s">
        <v>185</v>
      </c>
      <c r="D102" s="290" t="s">
        <v>212</v>
      </c>
      <c r="E102" s="291">
        <v>300</v>
      </c>
      <c r="F102" s="291">
        <v>308</v>
      </c>
      <c r="G102" s="291">
        <v>308</v>
      </c>
      <c r="H102" s="291">
        <v>308</v>
      </c>
      <c r="I102" s="291"/>
      <c r="J102" s="291"/>
      <c r="K102" s="291"/>
      <c r="L102" s="292"/>
      <c r="M102" s="291"/>
      <c r="N102" s="291"/>
      <c r="O102" s="291"/>
      <c r="P102" s="291"/>
      <c r="Q102" s="291"/>
      <c r="R102" s="301"/>
      <c r="S102" s="291"/>
    </row>
    <row r="103" spans="1:19" ht="12.75">
      <c r="A103" s="288"/>
      <c r="B103" s="289"/>
      <c r="C103" s="289" t="s">
        <v>187</v>
      </c>
      <c r="D103" s="290" t="s">
        <v>224</v>
      </c>
      <c r="E103" s="291">
        <v>27000</v>
      </c>
      <c r="F103" s="291">
        <v>27729</v>
      </c>
      <c r="G103" s="291">
        <v>27729</v>
      </c>
      <c r="H103" s="291">
        <v>27729</v>
      </c>
      <c r="I103" s="291"/>
      <c r="J103" s="291"/>
      <c r="K103" s="291"/>
      <c r="L103" s="292"/>
      <c r="M103" s="291"/>
      <c r="N103" s="291"/>
      <c r="O103" s="291"/>
      <c r="P103" s="291"/>
      <c r="Q103" s="291"/>
      <c r="R103" s="301"/>
      <c r="S103" s="291"/>
    </row>
    <row r="104" spans="1:19" ht="12.75">
      <c r="A104" s="288"/>
      <c r="B104" s="289"/>
      <c r="C104" s="289" t="s">
        <v>189</v>
      </c>
      <c r="D104" s="290" t="s">
        <v>190</v>
      </c>
      <c r="E104" s="291">
        <v>21500</v>
      </c>
      <c r="F104" s="291">
        <v>16500</v>
      </c>
      <c r="G104" s="291">
        <v>16500</v>
      </c>
      <c r="H104" s="291"/>
      <c r="I104" s="291">
        <v>16500</v>
      </c>
      <c r="J104" s="291"/>
      <c r="K104" s="291"/>
      <c r="L104" s="292"/>
      <c r="M104" s="291"/>
      <c r="N104" s="291"/>
      <c r="O104" s="291"/>
      <c r="P104" s="291"/>
      <c r="Q104" s="291"/>
      <c r="R104" s="301"/>
      <c r="S104" s="291"/>
    </row>
    <row r="105" spans="1:19" ht="12.75">
      <c r="A105" s="288"/>
      <c r="B105" s="289"/>
      <c r="C105" s="289" t="s">
        <v>205</v>
      </c>
      <c r="D105" s="290" t="s">
        <v>206</v>
      </c>
      <c r="E105" s="291">
        <v>25600</v>
      </c>
      <c r="F105" s="291">
        <v>25600</v>
      </c>
      <c r="G105" s="291">
        <v>25600</v>
      </c>
      <c r="H105" s="291"/>
      <c r="I105" s="291">
        <v>25600</v>
      </c>
      <c r="J105" s="291"/>
      <c r="K105" s="291"/>
      <c r="L105" s="292"/>
      <c r="M105" s="291"/>
      <c r="N105" s="291"/>
      <c r="O105" s="291"/>
      <c r="P105" s="291"/>
      <c r="Q105" s="291"/>
      <c r="R105" s="301"/>
      <c r="S105" s="291"/>
    </row>
    <row r="106" spans="1:19" ht="12.75">
      <c r="A106" s="288"/>
      <c r="B106" s="289"/>
      <c r="C106" s="289" t="s">
        <v>195</v>
      </c>
      <c r="D106" s="290" t="s">
        <v>196</v>
      </c>
      <c r="E106" s="291">
        <v>6000</v>
      </c>
      <c r="F106" s="291">
        <v>4000</v>
      </c>
      <c r="G106" s="291">
        <v>4000</v>
      </c>
      <c r="H106" s="291"/>
      <c r="I106" s="291">
        <v>4000</v>
      </c>
      <c r="J106" s="291"/>
      <c r="K106" s="291"/>
      <c r="L106" s="292"/>
      <c r="M106" s="291"/>
      <c r="N106" s="291"/>
      <c r="O106" s="291"/>
      <c r="P106" s="291"/>
      <c r="Q106" s="291"/>
      <c r="R106" s="301"/>
      <c r="S106" s="291"/>
    </row>
    <row r="107" spans="1:19" ht="12.75">
      <c r="A107" s="288"/>
      <c r="B107" s="289"/>
      <c r="C107" s="289" t="s">
        <v>226</v>
      </c>
      <c r="D107" s="290" t="s">
        <v>227</v>
      </c>
      <c r="E107" s="291">
        <v>1020</v>
      </c>
      <c r="F107" s="291">
        <v>1000</v>
      </c>
      <c r="G107" s="291">
        <v>1000</v>
      </c>
      <c r="H107" s="291"/>
      <c r="I107" s="291">
        <v>1000</v>
      </c>
      <c r="J107" s="291"/>
      <c r="K107" s="291"/>
      <c r="L107" s="292"/>
      <c r="M107" s="291"/>
      <c r="N107" s="291"/>
      <c r="O107" s="291"/>
      <c r="P107" s="291"/>
      <c r="Q107" s="291"/>
      <c r="R107" s="301"/>
      <c r="S107" s="291"/>
    </row>
    <row r="108" spans="1:19" ht="12.75">
      <c r="A108" s="288"/>
      <c r="B108" s="289"/>
      <c r="C108" s="289" t="s">
        <v>191</v>
      </c>
      <c r="D108" s="290" t="s">
        <v>192</v>
      </c>
      <c r="E108" s="291">
        <v>7500</v>
      </c>
      <c r="F108" s="291">
        <v>7500</v>
      </c>
      <c r="G108" s="291">
        <v>7500</v>
      </c>
      <c r="H108" s="291"/>
      <c r="I108" s="291">
        <v>7500</v>
      </c>
      <c r="J108" s="291"/>
      <c r="K108" s="291"/>
      <c r="L108" s="292"/>
      <c r="M108" s="291"/>
      <c r="N108" s="291"/>
      <c r="O108" s="291"/>
      <c r="P108" s="291"/>
      <c r="Q108" s="291"/>
      <c r="R108" s="301"/>
      <c r="S108" s="291"/>
    </row>
    <row r="109" spans="1:19" ht="12.75">
      <c r="A109" s="288"/>
      <c r="B109" s="289"/>
      <c r="C109" s="289" t="s">
        <v>234</v>
      </c>
      <c r="D109" s="290" t="s">
        <v>235</v>
      </c>
      <c r="E109" s="291">
        <v>100</v>
      </c>
      <c r="F109" s="291">
        <v>100</v>
      </c>
      <c r="G109" s="291">
        <v>100</v>
      </c>
      <c r="H109" s="291"/>
      <c r="I109" s="291">
        <v>100</v>
      </c>
      <c r="J109" s="291"/>
      <c r="K109" s="291"/>
      <c r="L109" s="292"/>
      <c r="M109" s="291"/>
      <c r="N109" s="291"/>
      <c r="O109" s="291"/>
      <c r="P109" s="291"/>
      <c r="Q109" s="291"/>
      <c r="R109" s="301"/>
      <c r="S109" s="291"/>
    </row>
    <row r="110" spans="1:19" ht="12.75">
      <c r="A110" s="288"/>
      <c r="B110" s="289"/>
      <c r="C110" s="289" t="s">
        <v>193</v>
      </c>
      <c r="D110" s="290" t="s">
        <v>194</v>
      </c>
      <c r="E110" s="291">
        <v>7085</v>
      </c>
      <c r="F110" s="291">
        <v>7085</v>
      </c>
      <c r="G110" s="291">
        <v>7085</v>
      </c>
      <c r="H110" s="291"/>
      <c r="I110" s="291">
        <v>7085</v>
      </c>
      <c r="J110" s="291"/>
      <c r="K110" s="291"/>
      <c r="L110" s="292"/>
      <c r="M110" s="291"/>
      <c r="N110" s="291"/>
      <c r="O110" s="291"/>
      <c r="P110" s="291"/>
      <c r="Q110" s="291"/>
      <c r="R110" s="301"/>
      <c r="S110" s="291"/>
    </row>
    <row r="111" spans="1:19" ht="12.75">
      <c r="A111" s="319"/>
      <c r="B111" s="305"/>
      <c r="C111" s="305" t="s">
        <v>207</v>
      </c>
      <c r="D111" s="306" t="s">
        <v>511</v>
      </c>
      <c r="E111" s="307">
        <v>22600</v>
      </c>
      <c r="F111" s="307">
        <v>0</v>
      </c>
      <c r="G111" s="307"/>
      <c r="H111" s="307"/>
      <c r="I111" s="307"/>
      <c r="J111" s="307"/>
      <c r="K111" s="307"/>
      <c r="L111" s="308"/>
      <c r="M111" s="307"/>
      <c r="N111" s="307"/>
      <c r="O111" s="307"/>
      <c r="P111" s="307"/>
      <c r="Q111" s="307"/>
      <c r="R111" s="309"/>
      <c r="S111" s="307"/>
    </row>
    <row r="112" spans="1:19" ht="12.75">
      <c r="A112" s="319"/>
      <c r="B112" s="327" t="s">
        <v>243</v>
      </c>
      <c r="C112" s="327"/>
      <c r="D112" s="328" t="s">
        <v>244</v>
      </c>
      <c r="E112" s="329">
        <f>SUM(E113:E118,)</f>
        <v>5000</v>
      </c>
      <c r="F112" s="329">
        <f>SUM(F113:F118,)</f>
        <v>3825</v>
      </c>
      <c r="G112" s="329">
        <f aca="true" t="shared" si="19" ref="G112:O112">SUM(G113:G118,)</f>
        <v>3825</v>
      </c>
      <c r="H112" s="329">
        <f t="shared" si="19"/>
        <v>1325</v>
      </c>
      <c r="I112" s="329">
        <f t="shared" si="19"/>
        <v>1500</v>
      </c>
      <c r="J112" s="329">
        <f t="shared" si="19"/>
        <v>0</v>
      </c>
      <c r="K112" s="329">
        <f t="shared" si="19"/>
        <v>1000</v>
      </c>
      <c r="L112" s="329">
        <f t="shared" si="19"/>
        <v>0</v>
      </c>
      <c r="M112" s="329">
        <f t="shared" si="19"/>
        <v>0</v>
      </c>
      <c r="N112" s="329">
        <f t="shared" si="19"/>
        <v>0</v>
      </c>
      <c r="O112" s="329">
        <f t="shared" si="19"/>
        <v>0</v>
      </c>
      <c r="P112" s="329">
        <f>SUM(P114:P118)</f>
        <v>0</v>
      </c>
      <c r="Q112" s="329">
        <f>SUM(Q114:Q118)</f>
        <v>0</v>
      </c>
      <c r="R112" s="330">
        <f>SUM(R114:R118)</f>
        <v>0</v>
      </c>
      <c r="S112" s="329">
        <f>SUM(S114:S118)</f>
        <v>0</v>
      </c>
    </row>
    <row r="113" spans="1:19" ht="22.5">
      <c r="A113" s="319"/>
      <c r="B113" s="327"/>
      <c r="C113" s="289" t="s">
        <v>216</v>
      </c>
      <c r="D113" s="290" t="s">
        <v>217</v>
      </c>
      <c r="E113" s="291">
        <v>3000</v>
      </c>
      <c r="F113" s="291">
        <v>1000</v>
      </c>
      <c r="G113" s="291">
        <v>1000</v>
      </c>
      <c r="H113" s="291"/>
      <c r="I113" s="291"/>
      <c r="J113" s="291"/>
      <c r="K113" s="291">
        <v>1000</v>
      </c>
      <c r="L113" s="292"/>
      <c r="M113" s="291"/>
      <c r="N113" s="291"/>
      <c r="O113" s="291"/>
      <c r="P113" s="291"/>
      <c r="Q113" s="329"/>
      <c r="R113" s="330"/>
      <c r="S113" s="329"/>
    </row>
    <row r="114" spans="1:19" ht="22.5">
      <c r="A114" s="319"/>
      <c r="B114" s="314"/>
      <c r="C114" s="289" t="s">
        <v>183</v>
      </c>
      <c r="D114" s="290" t="s">
        <v>211</v>
      </c>
      <c r="E114" s="320">
        <v>300</v>
      </c>
      <c r="F114" s="320">
        <v>300</v>
      </c>
      <c r="G114" s="320">
        <v>300</v>
      </c>
      <c r="H114" s="320">
        <v>300</v>
      </c>
      <c r="I114" s="320"/>
      <c r="J114" s="320"/>
      <c r="K114" s="320"/>
      <c r="L114" s="321"/>
      <c r="M114" s="320"/>
      <c r="N114" s="320"/>
      <c r="O114" s="320"/>
      <c r="P114" s="320"/>
      <c r="Q114" s="320"/>
      <c r="R114" s="322"/>
      <c r="S114" s="320"/>
    </row>
    <row r="115" spans="1:19" ht="12.75">
      <c r="A115" s="319"/>
      <c r="B115" s="314"/>
      <c r="C115" s="289" t="s">
        <v>185</v>
      </c>
      <c r="D115" s="290" t="s">
        <v>212</v>
      </c>
      <c r="E115" s="320">
        <v>25</v>
      </c>
      <c r="F115" s="320">
        <v>25</v>
      </c>
      <c r="G115" s="320">
        <v>25</v>
      </c>
      <c r="H115" s="320">
        <v>25</v>
      </c>
      <c r="I115" s="320"/>
      <c r="J115" s="320"/>
      <c r="K115" s="320"/>
      <c r="L115" s="321"/>
      <c r="M115" s="320"/>
      <c r="N115" s="320"/>
      <c r="O115" s="320"/>
      <c r="P115" s="320"/>
      <c r="Q115" s="320"/>
      <c r="R115" s="322"/>
      <c r="S115" s="320"/>
    </row>
    <row r="116" spans="1:19" ht="12.75">
      <c r="A116" s="319"/>
      <c r="B116" s="314"/>
      <c r="C116" s="289" t="s">
        <v>187</v>
      </c>
      <c r="D116" s="290" t="s">
        <v>224</v>
      </c>
      <c r="E116" s="320">
        <v>1000</v>
      </c>
      <c r="F116" s="320">
        <v>1000</v>
      </c>
      <c r="G116" s="320">
        <v>1000</v>
      </c>
      <c r="H116" s="320">
        <v>1000</v>
      </c>
      <c r="I116" s="320"/>
      <c r="J116" s="320"/>
      <c r="K116" s="320"/>
      <c r="L116" s="321"/>
      <c r="M116" s="320"/>
      <c r="N116" s="320"/>
      <c r="O116" s="320"/>
      <c r="P116" s="320"/>
      <c r="Q116" s="320"/>
      <c r="R116" s="322"/>
      <c r="S116" s="320"/>
    </row>
    <row r="117" spans="1:19" ht="12.75">
      <c r="A117" s="319"/>
      <c r="B117" s="314"/>
      <c r="C117" s="289" t="s">
        <v>189</v>
      </c>
      <c r="D117" s="290" t="s">
        <v>190</v>
      </c>
      <c r="E117" s="320">
        <v>375</v>
      </c>
      <c r="F117" s="320">
        <v>1000</v>
      </c>
      <c r="G117" s="320">
        <v>1000</v>
      </c>
      <c r="H117" s="320"/>
      <c r="I117" s="320">
        <v>1000</v>
      </c>
      <c r="J117" s="320"/>
      <c r="K117" s="320"/>
      <c r="L117" s="321"/>
      <c r="M117" s="320"/>
      <c r="N117" s="320"/>
      <c r="O117" s="320"/>
      <c r="P117" s="320"/>
      <c r="Q117" s="320"/>
      <c r="R117" s="322"/>
      <c r="S117" s="320"/>
    </row>
    <row r="118" spans="1:19" ht="13.5" thickBot="1">
      <c r="A118" s="319"/>
      <c r="B118" s="331"/>
      <c r="C118" s="331" t="s">
        <v>191</v>
      </c>
      <c r="D118" s="332" t="s">
        <v>192</v>
      </c>
      <c r="E118" s="333">
        <v>300</v>
      </c>
      <c r="F118" s="333">
        <v>500</v>
      </c>
      <c r="G118" s="333">
        <v>500</v>
      </c>
      <c r="H118" s="333"/>
      <c r="I118" s="333">
        <v>500</v>
      </c>
      <c r="J118" s="333"/>
      <c r="K118" s="333"/>
      <c r="L118" s="334"/>
      <c r="M118" s="333"/>
      <c r="N118" s="333"/>
      <c r="O118" s="333"/>
      <c r="P118" s="333"/>
      <c r="Q118" s="333"/>
      <c r="R118" s="335"/>
      <c r="S118" s="333"/>
    </row>
    <row r="119" spans="1:19" ht="13.5" thickBot="1">
      <c r="A119" s="280" t="s">
        <v>247</v>
      </c>
      <c r="B119" s="281"/>
      <c r="C119" s="281"/>
      <c r="D119" s="310" t="s">
        <v>248</v>
      </c>
      <c r="E119" s="283">
        <f aca="true" t="shared" si="20" ref="E119:S120">SUM(E120)</f>
        <v>350000</v>
      </c>
      <c r="F119" s="283">
        <f t="shared" si="20"/>
        <v>420000</v>
      </c>
      <c r="G119" s="283">
        <f t="shared" si="20"/>
        <v>420000</v>
      </c>
      <c r="H119" s="283">
        <f t="shared" si="20"/>
        <v>0</v>
      </c>
      <c r="I119" s="283">
        <f t="shared" si="20"/>
        <v>0</v>
      </c>
      <c r="J119" s="283">
        <f t="shared" si="20"/>
        <v>0</v>
      </c>
      <c r="K119" s="283">
        <f t="shared" si="20"/>
        <v>0</v>
      </c>
      <c r="L119" s="311">
        <f t="shared" si="20"/>
        <v>0</v>
      </c>
      <c r="M119" s="283">
        <f t="shared" si="20"/>
        <v>0</v>
      </c>
      <c r="N119" s="283">
        <f t="shared" si="20"/>
        <v>420000</v>
      </c>
      <c r="O119" s="283">
        <f t="shared" si="20"/>
        <v>0</v>
      </c>
      <c r="P119" s="283">
        <f t="shared" si="20"/>
        <v>0</v>
      </c>
      <c r="Q119" s="283">
        <f t="shared" si="20"/>
        <v>0</v>
      </c>
      <c r="R119" s="312">
        <f t="shared" si="20"/>
        <v>0</v>
      </c>
      <c r="S119" s="283">
        <f t="shared" si="20"/>
        <v>0</v>
      </c>
    </row>
    <row r="120" spans="1:19" ht="31.5">
      <c r="A120" s="284"/>
      <c r="B120" s="285" t="s">
        <v>249</v>
      </c>
      <c r="C120" s="285"/>
      <c r="D120" s="286" t="s">
        <v>250</v>
      </c>
      <c r="E120" s="300">
        <f t="shared" si="20"/>
        <v>350000</v>
      </c>
      <c r="F120" s="300">
        <f t="shared" si="20"/>
        <v>420000</v>
      </c>
      <c r="G120" s="300">
        <f t="shared" si="20"/>
        <v>420000</v>
      </c>
      <c r="H120" s="300">
        <f t="shared" si="20"/>
        <v>0</v>
      </c>
      <c r="I120" s="300">
        <f t="shared" si="20"/>
        <v>0</v>
      </c>
      <c r="J120" s="300">
        <f t="shared" si="20"/>
        <v>0</v>
      </c>
      <c r="K120" s="300">
        <f t="shared" si="20"/>
        <v>0</v>
      </c>
      <c r="L120" s="313">
        <f t="shared" si="20"/>
        <v>0</v>
      </c>
      <c r="M120" s="300">
        <f t="shared" si="20"/>
        <v>0</v>
      </c>
      <c r="N120" s="300">
        <f t="shared" si="20"/>
        <v>420000</v>
      </c>
      <c r="O120" s="300">
        <f t="shared" si="20"/>
        <v>0</v>
      </c>
      <c r="P120" s="300">
        <f t="shared" si="20"/>
        <v>0</v>
      </c>
      <c r="Q120" s="300">
        <f t="shared" si="20"/>
        <v>0</v>
      </c>
      <c r="R120" s="287">
        <f t="shared" si="20"/>
        <v>0</v>
      </c>
      <c r="S120" s="300">
        <f t="shared" si="20"/>
        <v>0</v>
      </c>
    </row>
    <row r="121" spans="1:19" ht="45.75" thickBot="1">
      <c r="A121" s="288"/>
      <c r="B121" s="289"/>
      <c r="C121" s="289" t="s">
        <v>251</v>
      </c>
      <c r="D121" s="290" t="s">
        <v>252</v>
      </c>
      <c r="E121" s="291">
        <v>350000</v>
      </c>
      <c r="F121" s="291">
        <v>420000</v>
      </c>
      <c r="G121" s="291">
        <v>420000</v>
      </c>
      <c r="H121" s="291"/>
      <c r="I121" s="291"/>
      <c r="J121" s="291"/>
      <c r="K121" s="291"/>
      <c r="L121" s="292"/>
      <c r="M121" s="291"/>
      <c r="N121" s="291">
        <v>420000</v>
      </c>
      <c r="O121" s="291"/>
      <c r="P121" s="291"/>
      <c r="Q121" s="291"/>
      <c r="R121" s="301"/>
      <c r="S121" s="291"/>
    </row>
    <row r="122" spans="1:19" ht="13.5" thickBot="1">
      <c r="A122" s="280" t="s">
        <v>99</v>
      </c>
      <c r="B122" s="281"/>
      <c r="C122" s="281"/>
      <c r="D122" s="310" t="s">
        <v>100</v>
      </c>
      <c r="E122" s="283">
        <f aca="true" t="shared" si="21" ref="E122:S123">SUM(E123)</f>
        <v>53015</v>
      </c>
      <c r="F122" s="283">
        <f t="shared" si="21"/>
        <v>100000</v>
      </c>
      <c r="G122" s="283">
        <f t="shared" si="21"/>
        <v>100000</v>
      </c>
      <c r="H122" s="283">
        <f t="shared" si="21"/>
        <v>0</v>
      </c>
      <c r="I122" s="283">
        <f t="shared" si="21"/>
        <v>100000</v>
      </c>
      <c r="J122" s="283">
        <f t="shared" si="21"/>
        <v>0</v>
      </c>
      <c r="K122" s="283">
        <f t="shared" si="21"/>
        <v>0</v>
      </c>
      <c r="L122" s="311">
        <f t="shared" si="21"/>
        <v>0</v>
      </c>
      <c r="M122" s="283">
        <f t="shared" si="21"/>
        <v>0</v>
      </c>
      <c r="N122" s="283">
        <f t="shared" si="21"/>
        <v>0</v>
      </c>
      <c r="O122" s="283">
        <f t="shared" si="21"/>
        <v>0</v>
      </c>
      <c r="P122" s="283">
        <f t="shared" si="21"/>
        <v>0</v>
      </c>
      <c r="Q122" s="283">
        <f t="shared" si="21"/>
        <v>0</v>
      </c>
      <c r="R122" s="312">
        <f t="shared" si="21"/>
        <v>0</v>
      </c>
      <c r="S122" s="283">
        <f t="shared" si="21"/>
        <v>0</v>
      </c>
    </row>
    <row r="123" spans="1:19" ht="12.75">
      <c r="A123" s="284"/>
      <c r="B123" s="285" t="s">
        <v>253</v>
      </c>
      <c r="C123" s="285"/>
      <c r="D123" s="286" t="s">
        <v>254</v>
      </c>
      <c r="E123" s="300">
        <f t="shared" si="21"/>
        <v>53015</v>
      </c>
      <c r="F123" s="300">
        <f t="shared" si="21"/>
        <v>100000</v>
      </c>
      <c r="G123" s="300">
        <f t="shared" si="21"/>
        <v>100000</v>
      </c>
      <c r="H123" s="300">
        <f t="shared" si="21"/>
        <v>0</v>
      </c>
      <c r="I123" s="300">
        <f t="shared" si="21"/>
        <v>100000</v>
      </c>
      <c r="J123" s="300">
        <f t="shared" si="21"/>
        <v>0</v>
      </c>
      <c r="K123" s="300">
        <f t="shared" si="21"/>
        <v>0</v>
      </c>
      <c r="L123" s="313">
        <f t="shared" si="21"/>
        <v>0</v>
      </c>
      <c r="M123" s="300">
        <f t="shared" si="21"/>
        <v>0</v>
      </c>
      <c r="N123" s="300">
        <f t="shared" si="21"/>
        <v>0</v>
      </c>
      <c r="O123" s="300">
        <f t="shared" si="21"/>
        <v>0</v>
      </c>
      <c r="P123" s="300">
        <f t="shared" si="21"/>
        <v>0</v>
      </c>
      <c r="Q123" s="300">
        <f t="shared" si="21"/>
        <v>0</v>
      </c>
      <c r="R123" s="287">
        <f t="shared" si="21"/>
        <v>0</v>
      </c>
      <c r="S123" s="300">
        <f t="shared" si="21"/>
        <v>0</v>
      </c>
    </row>
    <row r="124" spans="1:19" ht="13.5" thickBot="1">
      <c r="A124" s="288"/>
      <c r="B124" s="289"/>
      <c r="C124" s="289" t="s">
        <v>255</v>
      </c>
      <c r="D124" s="290" t="s">
        <v>256</v>
      </c>
      <c r="E124" s="291">
        <v>53015</v>
      </c>
      <c r="F124" s="291">
        <v>100000</v>
      </c>
      <c r="G124" s="291">
        <v>100000</v>
      </c>
      <c r="H124" s="291"/>
      <c r="I124" s="291">
        <v>100000</v>
      </c>
      <c r="J124" s="291"/>
      <c r="K124" s="291"/>
      <c r="L124" s="292"/>
      <c r="M124" s="291"/>
      <c r="N124" s="291"/>
      <c r="O124" s="291"/>
      <c r="P124" s="291"/>
      <c r="Q124" s="291"/>
      <c r="R124" s="301"/>
      <c r="S124" s="291"/>
    </row>
    <row r="125" spans="1:19" ht="13.5" thickBot="1">
      <c r="A125" s="280" t="s">
        <v>109</v>
      </c>
      <c r="B125" s="281"/>
      <c r="C125" s="281"/>
      <c r="D125" s="310" t="s">
        <v>110</v>
      </c>
      <c r="E125" s="283">
        <f>SUM(E126,E153,E156,E178,E193,E211,E217,E231)</f>
        <v>5926742.88</v>
      </c>
      <c r="F125" s="283">
        <f>SUM(F126,F153,F156,F178,F193,F211,F217,F231)</f>
        <v>5918240.999999999</v>
      </c>
      <c r="G125" s="283">
        <f aca="true" t="shared" si="22" ref="G125:R125">SUM(G126,G153,G156,G178,G193,G211,G217,G231)</f>
        <v>5861240.999999999</v>
      </c>
      <c r="H125" s="283">
        <f t="shared" si="22"/>
        <v>3437218</v>
      </c>
      <c r="I125" s="283">
        <f t="shared" si="22"/>
        <v>1025620.0000000001</v>
      </c>
      <c r="J125" s="283">
        <f t="shared" si="22"/>
        <v>1234760</v>
      </c>
      <c r="K125" s="283">
        <f t="shared" si="22"/>
        <v>163643</v>
      </c>
      <c r="L125" s="283">
        <f t="shared" si="22"/>
        <v>0</v>
      </c>
      <c r="M125" s="283">
        <f t="shared" si="22"/>
        <v>0</v>
      </c>
      <c r="N125" s="283">
        <f t="shared" si="22"/>
        <v>0</v>
      </c>
      <c r="O125" s="283">
        <f t="shared" si="22"/>
        <v>57000</v>
      </c>
      <c r="P125" s="283">
        <f t="shared" si="22"/>
        <v>57000</v>
      </c>
      <c r="Q125" s="283">
        <f t="shared" si="22"/>
        <v>0</v>
      </c>
      <c r="R125" s="283">
        <f t="shared" si="22"/>
        <v>0</v>
      </c>
      <c r="S125" s="283">
        <f>SUM(S126+S153+S156+S178+S193+S211+S231)</f>
        <v>0</v>
      </c>
    </row>
    <row r="126" spans="1:19" ht="12.75">
      <c r="A126" s="284"/>
      <c r="B126" s="285" t="s">
        <v>111</v>
      </c>
      <c r="C126" s="285"/>
      <c r="D126" s="286" t="s">
        <v>257</v>
      </c>
      <c r="E126" s="300">
        <f>SUM(E127:E152)</f>
        <v>2703612.81</v>
      </c>
      <c r="F126" s="300">
        <f>SUM(F127:F152)</f>
        <v>2502344.91</v>
      </c>
      <c r="G126" s="300">
        <f>SUM(G127:G152)</f>
        <v>2452344.91</v>
      </c>
      <c r="H126" s="300">
        <f aca="true" t="shared" si="23" ref="H126:S126">SUM(H127:H152)</f>
        <v>1608790</v>
      </c>
      <c r="I126" s="300">
        <f t="shared" si="23"/>
        <v>297716.91000000003</v>
      </c>
      <c r="J126" s="300">
        <f t="shared" si="23"/>
        <v>458000</v>
      </c>
      <c r="K126" s="300">
        <f t="shared" si="23"/>
        <v>87838</v>
      </c>
      <c r="L126" s="300">
        <f t="shared" si="23"/>
        <v>0</v>
      </c>
      <c r="M126" s="300">
        <f t="shared" si="23"/>
        <v>0</v>
      </c>
      <c r="N126" s="300">
        <f t="shared" si="23"/>
        <v>0</v>
      </c>
      <c r="O126" s="300">
        <f t="shared" si="23"/>
        <v>50000</v>
      </c>
      <c r="P126" s="300">
        <f t="shared" si="23"/>
        <v>50000</v>
      </c>
      <c r="Q126" s="300">
        <f t="shared" si="23"/>
        <v>0</v>
      </c>
      <c r="R126" s="300">
        <f t="shared" si="23"/>
        <v>0</v>
      </c>
      <c r="S126" s="300">
        <f t="shared" si="23"/>
        <v>0</v>
      </c>
    </row>
    <row r="127" spans="1:19" ht="45">
      <c r="A127" s="288"/>
      <c r="B127" s="289"/>
      <c r="C127" s="289" t="s">
        <v>118</v>
      </c>
      <c r="D127" s="290" t="s">
        <v>258</v>
      </c>
      <c r="E127" s="291">
        <v>3000</v>
      </c>
      <c r="F127" s="291">
        <v>3000</v>
      </c>
      <c r="G127" s="291">
        <v>3000</v>
      </c>
      <c r="H127" s="291"/>
      <c r="I127" s="291"/>
      <c r="J127" s="291">
        <v>3000</v>
      </c>
      <c r="K127" s="291"/>
      <c r="L127" s="292"/>
      <c r="M127" s="291"/>
      <c r="N127" s="291"/>
      <c r="O127" s="291"/>
      <c r="P127" s="291"/>
      <c r="Q127" s="291"/>
      <c r="R127" s="301"/>
      <c r="S127" s="291"/>
    </row>
    <row r="128" spans="1:19" ht="33.75">
      <c r="A128" s="288"/>
      <c r="B128" s="289"/>
      <c r="C128" s="289" t="s">
        <v>264</v>
      </c>
      <c r="D128" s="290" t="s">
        <v>526</v>
      </c>
      <c r="E128" s="291">
        <v>119200</v>
      </c>
      <c r="F128" s="291">
        <v>455000</v>
      </c>
      <c r="G128" s="291">
        <v>455000</v>
      </c>
      <c r="H128" s="291"/>
      <c r="I128" s="291"/>
      <c r="J128" s="291">
        <v>455000</v>
      </c>
      <c r="K128" s="291"/>
      <c r="L128" s="292"/>
      <c r="M128" s="291"/>
      <c r="N128" s="291"/>
      <c r="O128" s="291"/>
      <c r="P128" s="291"/>
      <c r="Q128" s="291"/>
      <c r="R128" s="301"/>
      <c r="S128" s="291"/>
    </row>
    <row r="129" spans="1:19" ht="22.5">
      <c r="A129" s="288"/>
      <c r="B129" s="289"/>
      <c r="C129" s="289" t="s">
        <v>220</v>
      </c>
      <c r="D129" s="290" t="s">
        <v>259</v>
      </c>
      <c r="E129" s="291">
        <v>171430</v>
      </c>
      <c r="F129" s="291">
        <v>87838</v>
      </c>
      <c r="G129" s="291">
        <v>87838</v>
      </c>
      <c r="H129" s="291"/>
      <c r="I129" s="291"/>
      <c r="J129" s="291"/>
      <c r="K129" s="291">
        <v>87838</v>
      </c>
      <c r="L129" s="292"/>
      <c r="M129" s="291"/>
      <c r="N129" s="291"/>
      <c r="O129" s="291"/>
      <c r="P129" s="291"/>
      <c r="Q129" s="291"/>
      <c r="R129" s="301"/>
      <c r="S129" s="291"/>
    </row>
    <row r="130" spans="1:19" ht="22.5">
      <c r="A130" s="288"/>
      <c r="B130" s="289"/>
      <c r="C130" s="289" t="s">
        <v>203</v>
      </c>
      <c r="D130" s="290" t="s">
        <v>204</v>
      </c>
      <c r="E130" s="291">
        <v>1552550</v>
      </c>
      <c r="F130" s="291">
        <v>1258270</v>
      </c>
      <c r="G130" s="291">
        <v>1258270</v>
      </c>
      <c r="H130" s="291">
        <v>1258270</v>
      </c>
      <c r="I130" s="291"/>
      <c r="J130" s="291"/>
      <c r="K130" s="291"/>
      <c r="L130" s="292"/>
      <c r="M130" s="291"/>
      <c r="N130" s="291"/>
      <c r="O130" s="291"/>
      <c r="P130" s="291"/>
      <c r="Q130" s="291"/>
      <c r="R130" s="301"/>
      <c r="S130" s="291"/>
    </row>
    <row r="131" spans="1:19" ht="22.5">
      <c r="A131" s="288"/>
      <c r="B131" s="289"/>
      <c r="C131" s="289" t="s">
        <v>209</v>
      </c>
      <c r="D131" s="290" t="s">
        <v>210</v>
      </c>
      <c r="E131" s="291">
        <v>146332.56</v>
      </c>
      <c r="F131" s="291">
        <v>94000</v>
      </c>
      <c r="G131" s="291">
        <v>94000</v>
      </c>
      <c r="H131" s="291">
        <v>94000</v>
      </c>
      <c r="I131" s="291"/>
      <c r="J131" s="291"/>
      <c r="K131" s="291"/>
      <c r="L131" s="292"/>
      <c r="M131" s="291"/>
      <c r="N131" s="291"/>
      <c r="O131" s="291"/>
      <c r="P131" s="291"/>
      <c r="Q131" s="291"/>
      <c r="R131" s="301"/>
      <c r="S131" s="291"/>
    </row>
    <row r="132" spans="1:19" ht="22.5">
      <c r="A132" s="288"/>
      <c r="B132" s="289"/>
      <c r="C132" s="289" t="s">
        <v>183</v>
      </c>
      <c r="D132" s="290" t="s">
        <v>211</v>
      </c>
      <c r="E132" s="291">
        <v>318460</v>
      </c>
      <c r="F132" s="291">
        <v>218770</v>
      </c>
      <c r="G132" s="291">
        <v>218770</v>
      </c>
      <c r="H132" s="291">
        <v>218770</v>
      </c>
      <c r="I132" s="291"/>
      <c r="J132" s="291"/>
      <c r="K132" s="291"/>
      <c r="L132" s="292"/>
      <c r="M132" s="291"/>
      <c r="N132" s="291"/>
      <c r="O132" s="291"/>
      <c r="P132" s="291"/>
      <c r="Q132" s="291"/>
      <c r="R132" s="301"/>
      <c r="S132" s="291"/>
    </row>
    <row r="133" spans="1:19" ht="12.75">
      <c r="A133" s="288"/>
      <c r="B133" s="289"/>
      <c r="C133" s="289" t="s">
        <v>185</v>
      </c>
      <c r="D133" s="290" t="s">
        <v>212</v>
      </c>
      <c r="E133" s="291">
        <v>44700</v>
      </c>
      <c r="F133" s="291">
        <v>36750</v>
      </c>
      <c r="G133" s="291">
        <v>36750</v>
      </c>
      <c r="H133" s="291">
        <v>36750</v>
      </c>
      <c r="I133" s="291"/>
      <c r="J133" s="291"/>
      <c r="K133" s="291"/>
      <c r="L133" s="292"/>
      <c r="M133" s="291"/>
      <c r="N133" s="291"/>
      <c r="O133" s="291"/>
      <c r="P133" s="291"/>
      <c r="Q133" s="291"/>
      <c r="R133" s="301"/>
      <c r="S133" s="291"/>
    </row>
    <row r="134" spans="1:19" ht="12.75">
      <c r="A134" s="288"/>
      <c r="B134" s="289"/>
      <c r="C134" s="289" t="s">
        <v>187</v>
      </c>
      <c r="D134" s="290" t="s">
        <v>224</v>
      </c>
      <c r="E134" s="291">
        <v>10400</v>
      </c>
      <c r="F134" s="291">
        <v>1000</v>
      </c>
      <c r="G134" s="291">
        <v>1000</v>
      </c>
      <c r="H134" s="291">
        <v>1000</v>
      </c>
      <c r="I134" s="291"/>
      <c r="J134" s="291"/>
      <c r="K134" s="291"/>
      <c r="L134" s="292"/>
      <c r="M134" s="291"/>
      <c r="N134" s="291"/>
      <c r="O134" s="291"/>
      <c r="P134" s="291"/>
      <c r="Q134" s="291"/>
      <c r="R134" s="301"/>
      <c r="S134" s="291"/>
    </row>
    <row r="135" spans="1:19" ht="12.75">
      <c r="A135" s="288"/>
      <c r="B135" s="289"/>
      <c r="C135" s="289" t="s">
        <v>189</v>
      </c>
      <c r="D135" s="290" t="s">
        <v>190</v>
      </c>
      <c r="E135" s="291">
        <v>82950</v>
      </c>
      <c r="F135" s="291">
        <v>62320</v>
      </c>
      <c r="G135" s="291">
        <v>62320</v>
      </c>
      <c r="H135" s="291"/>
      <c r="I135" s="291">
        <v>62320</v>
      </c>
      <c r="J135" s="291"/>
      <c r="K135" s="291"/>
      <c r="L135" s="292"/>
      <c r="M135" s="291"/>
      <c r="N135" s="291"/>
      <c r="O135" s="291"/>
      <c r="P135" s="291"/>
      <c r="Q135" s="291"/>
      <c r="R135" s="301"/>
      <c r="S135" s="291"/>
    </row>
    <row r="136" spans="1:19" ht="22.5">
      <c r="A136" s="288"/>
      <c r="B136" s="289"/>
      <c r="C136" s="289" t="s">
        <v>606</v>
      </c>
      <c r="D136" s="290" t="s">
        <v>607</v>
      </c>
      <c r="E136" s="291">
        <v>0</v>
      </c>
      <c r="F136" s="291">
        <v>450</v>
      </c>
      <c r="G136" s="291">
        <v>450</v>
      </c>
      <c r="H136" s="291"/>
      <c r="I136" s="291">
        <v>450</v>
      </c>
      <c r="J136" s="291"/>
      <c r="K136" s="291"/>
      <c r="L136" s="292"/>
      <c r="M136" s="291"/>
      <c r="N136" s="291"/>
      <c r="O136" s="291"/>
      <c r="P136" s="291"/>
      <c r="Q136" s="291"/>
      <c r="R136" s="301"/>
      <c r="S136" s="291"/>
    </row>
    <row r="137" spans="1:19" ht="12.75">
      <c r="A137" s="288"/>
      <c r="B137" s="289"/>
      <c r="C137" s="289" t="s">
        <v>260</v>
      </c>
      <c r="D137" s="290" t="s">
        <v>261</v>
      </c>
      <c r="E137" s="291">
        <v>0</v>
      </c>
      <c r="F137" s="291">
        <v>14500</v>
      </c>
      <c r="G137" s="291">
        <v>14500</v>
      </c>
      <c r="H137" s="291"/>
      <c r="I137" s="291">
        <v>14500</v>
      </c>
      <c r="J137" s="291"/>
      <c r="K137" s="291"/>
      <c r="L137" s="292"/>
      <c r="M137" s="291"/>
      <c r="N137" s="291"/>
      <c r="O137" s="291"/>
      <c r="P137" s="291"/>
      <c r="Q137" s="291"/>
      <c r="R137" s="301"/>
      <c r="S137" s="291"/>
    </row>
    <row r="138" spans="1:19" ht="12.75">
      <c r="A138" s="288"/>
      <c r="B138" s="289"/>
      <c r="C138" s="289" t="s">
        <v>205</v>
      </c>
      <c r="D138" s="290" t="s">
        <v>206</v>
      </c>
      <c r="E138" s="291">
        <v>37650</v>
      </c>
      <c r="F138" s="291">
        <v>24100</v>
      </c>
      <c r="G138" s="291">
        <v>24100</v>
      </c>
      <c r="H138" s="291"/>
      <c r="I138" s="291">
        <v>24100</v>
      </c>
      <c r="J138" s="291"/>
      <c r="K138" s="291"/>
      <c r="L138" s="292"/>
      <c r="M138" s="291"/>
      <c r="N138" s="291"/>
      <c r="O138" s="291"/>
      <c r="P138" s="291"/>
      <c r="Q138" s="291"/>
      <c r="R138" s="301"/>
      <c r="S138" s="291"/>
    </row>
    <row r="139" spans="1:19" ht="12.75">
      <c r="A139" s="288"/>
      <c r="B139" s="289"/>
      <c r="C139" s="289" t="s">
        <v>195</v>
      </c>
      <c r="D139" s="290" t="s">
        <v>196</v>
      </c>
      <c r="E139" s="291">
        <v>6859.7</v>
      </c>
      <c r="F139" s="291">
        <v>10400</v>
      </c>
      <c r="G139" s="291">
        <v>10400</v>
      </c>
      <c r="H139" s="291"/>
      <c r="I139" s="291">
        <v>10400</v>
      </c>
      <c r="J139" s="291"/>
      <c r="K139" s="291"/>
      <c r="L139" s="292"/>
      <c r="M139" s="291"/>
      <c r="N139" s="291"/>
      <c r="O139" s="291"/>
      <c r="P139" s="291"/>
      <c r="Q139" s="291"/>
      <c r="R139" s="301"/>
      <c r="S139" s="291"/>
    </row>
    <row r="140" spans="1:19" ht="12.75">
      <c r="A140" s="288"/>
      <c r="B140" s="289"/>
      <c r="C140" s="289" t="s">
        <v>226</v>
      </c>
      <c r="D140" s="290" t="s">
        <v>227</v>
      </c>
      <c r="E140" s="291">
        <v>400</v>
      </c>
      <c r="F140" s="291">
        <v>1990</v>
      </c>
      <c r="G140" s="291">
        <v>1990</v>
      </c>
      <c r="H140" s="291"/>
      <c r="I140" s="291">
        <v>1990</v>
      </c>
      <c r="J140" s="291"/>
      <c r="K140" s="291"/>
      <c r="L140" s="292"/>
      <c r="M140" s="291"/>
      <c r="N140" s="291"/>
      <c r="O140" s="291"/>
      <c r="P140" s="291"/>
      <c r="Q140" s="291"/>
      <c r="R140" s="301"/>
      <c r="S140" s="291"/>
    </row>
    <row r="141" spans="1:19" ht="12.75">
      <c r="A141" s="288"/>
      <c r="B141" s="289"/>
      <c r="C141" s="289" t="s">
        <v>191</v>
      </c>
      <c r="D141" s="290" t="s">
        <v>192</v>
      </c>
      <c r="E141" s="291">
        <v>15300</v>
      </c>
      <c r="F141" s="291">
        <v>12100</v>
      </c>
      <c r="G141" s="291">
        <v>12100</v>
      </c>
      <c r="H141" s="291"/>
      <c r="I141" s="291">
        <v>12100</v>
      </c>
      <c r="J141" s="291"/>
      <c r="K141" s="291"/>
      <c r="L141" s="292"/>
      <c r="M141" s="291"/>
      <c r="N141" s="291"/>
      <c r="O141" s="291"/>
      <c r="P141" s="291"/>
      <c r="Q141" s="291"/>
      <c r="R141" s="301"/>
      <c r="S141" s="291"/>
    </row>
    <row r="142" spans="1:19" ht="22.5">
      <c r="A142" s="288"/>
      <c r="B142" s="289"/>
      <c r="C142" s="289" t="s">
        <v>228</v>
      </c>
      <c r="D142" s="290" t="s">
        <v>229</v>
      </c>
      <c r="E142" s="291">
        <v>1400</v>
      </c>
      <c r="F142" s="291">
        <v>900</v>
      </c>
      <c r="G142" s="291">
        <v>900</v>
      </c>
      <c r="H142" s="291"/>
      <c r="I142" s="291">
        <v>900</v>
      </c>
      <c r="J142" s="291"/>
      <c r="K142" s="291"/>
      <c r="L142" s="292"/>
      <c r="M142" s="291"/>
      <c r="N142" s="291"/>
      <c r="O142" s="291"/>
      <c r="P142" s="291"/>
      <c r="Q142" s="291"/>
      <c r="R142" s="301"/>
      <c r="S142" s="291"/>
    </row>
    <row r="143" spans="1:19" ht="33.75">
      <c r="A143" s="288"/>
      <c r="B143" s="289"/>
      <c r="C143" s="289" t="s">
        <v>232</v>
      </c>
      <c r="D143" s="290" t="s">
        <v>233</v>
      </c>
      <c r="E143" s="291">
        <v>4800</v>
      </c>
      <c r="F143" s="291">
        <v>4200</v>
      </c>
      <c r="G143" s="291">
        <v>4200</v>
      </c>
      <c r="H143" s="291"/>
      <c r="I143" s="291">
        <v>4200</v>
      </c>
      <c r="J143" s="291"/>
      <c r="K143" s="291"/>
      <c r="L143" s="292"/>
      <c r="M143" s="291"/>
      <c r="N143" s="291"/>
      <c r="O143" s="291"/>
      <c r="P143" s="291"/>
      <c r="Q143" s="291"/>
      <c r="R143" s="301"/>
      <c r="S143" s="291"/>
    </row>
    <row r="144" spans="1:19" ht="12.75">
      <c r="A144" s="288"/>
      <c r="B144" s="289"/>
      <c r="C144" s="289" t="s">
        <v>234</v>
      </c>
      <c r="D144" s="290" t="s">
        <v>235</v>
      </c>
      <c r="E144" s="291">
        <v>970</v>
      </c>
      <c r="F144" s="291">
        <v>1010</v>
      </c>
      <c r="G144" s="291">
        <v>1010</v>
      </c>
      <c r="H144" s="291"/>
      <c r="I144" s="291">
        <v>1010</v>
      </c>
      <c r="J144" s="291"/>
      <c r="K144" s="291"/>
      <c r="L144" s="292"/>
      <c r="M144" s="291"/>
      <c r="N144" s="291"/>
      <c r="O144" s="291"/>
      <c r="P144" s="291"/>
      <c r="Q144" s="291"/>
      <c r="R144" s="301"/>
      <c r="S144" s="291"/>
    </row>
    <row r="145" spans="1:19" ht="12.75">
      <c r="A145" s="288"/>
      <c r="B145" s="289"/>
      <c r="C145" s="289" t="s">
        <v>193</v>
      </c>
      <c r="D145" s="290" t="s">
        <v>194</v>
      </c>
      <c r="E145" s="291">
        <v>12060</v>
      </c>
      <c r="F145" s="291">
        <v>9700</v>
      </c>
      <c r="G145" s="291">
        <v>9700</v>
      </c>
      <c r="H145" s="291"/>
      <c r="I145" s="291">
        <v>9700</v>
      </c>
      <c r="J145" s="291"/>
      <c r="K145" s="291"/>
      <c r="L145" s="292"/>
      <c r="M145" s="291"/>
      <c r="N145" s="291"/>
      <c r="O145" s="291"/>
      <c r="P145" s="291"/>
      <c r="Q145" s="291"/>
      <c r="R145" s="301"/>
      <c r="S145" s="291"/>
    </row>
    <row r="146" spans="1:19" ht="22.5">
      <c r="A146" s="288"/>
      <c r="B146" s="289"/>
      <c r="C146" s="289" t="s">
        <v>236</v>
      </c>
      <c r="D146" s="290" t="s">
        <v>237</v>
      </c>
      <c r="E146" s="291">
        <v>129924.55</v>
      </c>
      <c r="F146" s="291">
        <v>139806.91</v>
      </c>
      <c r="G146" s="291">
        <v>139806.91</v>
      </c>
      <c r="H146" s="291"/>
      <c r="I146" s="291">
        <v>139806.91</v>
      </c>
      <c r="J146" s="291"/>
      <c r="K146" s="291"/>
      <c r="L146" s="292"/>
      <c r="M146" s="291"/>
      <c r="N146" s="291"/>
      <c r="O146" s="291"/>
      <c r="P146" s="291"/>
      <c r="Q146" s="291"/>
      <c r="R146" s="301"/>
      <c r="S146" s="291"/>
    </row>
    <row r="147" spans="1:19" ht="12.75">
      <c r="A147" s="288"/>
      <c r="B147" s="289"/>
      <c r="C147" s="289" t="s">
        <v>238</v>
      </c>
      <c r="D147" s="290" t="s">
        <v>68</v>
      </c>
      <c r="E147" s="291">
        <v>635</v>
      </c>
      <c r="F147" s="291">
        <v>90</v>
      </c>
      <c r="G147" s="291">
        <v>90</v>
      </c>
      <c r="H147" s="291"/>
      <c r="I147" s="291">
        <v>90</v>
      </c>
      <c r="J147" s="291"/>
      <c r="K147" s="291"/>
      <c r="L147" s="292"/>
      <c r="M147" s="291"/>
      <c r="N147" s="291"/>
      <c r="O147" s="291"/>
      <c r="P147" s="291"/>
      <c r="Q147" s="291"/>
      <c r="R147" s="301"/>
      <c r="S147" s="291"/>
    </row>
    <row r="148" spans="1:19" ht="22.5">
      <c r="A148" s="288"/>
      <c r="B148" s="289"/>
      <c r="C148" s="289" t="s">
        <v>608</v>
      </c>
      <c r="D148" s="290" t="s">
        <v>609</v>
      </c>
      <c r="E148" s="291">
        <v>0</v>
      </c>
      <c r="F148" s="291">
        <v>100</v>
      </c>
      <c r="G148" s="291">
        <v>100</v>
      </c>
      <c r="H148" s="291"/>
      <c r="I148" s="291">
        <v>100</v>
      </c>
      <c r="J148" s="291"/>
      <c r="K148" s="291"/>
      <c r="L148" s="292"/>
      <c r="M148" s="291"/>
      <c r="N148" s="291"/>
      <c r="O148" s="291"/>
      <c r="P148" s="291"/>
      <c r="Q148" s="291"/>
      <c r="R148" s="301"/>
      <c r="S148" s="291"/>
    </row>
    <row r="149" spans="1:19" ht="12.75">
      <c r="A149" s="288"/>
      <c r="B149" s="289"/>
      <c r="C149" s="289" t="s">
        <v>262</v>
      </c>
      <c r="D149" s="290" t="s">
        <v>37</v>
      </c>
      <c r="E149" s="291">
        <v>17700</v>
      </c>
      <c r="F149" s="291">
        <v>14000</v>
      </c>
      <c r="G149" s="291">
        <v>14000</v>
      </c>
      <c r="H149" s="291"/>
      <c r="I149" s="291">
        <v>14000</v>
      </c>
      <c r="J149" s="291"/>
      <c r="K149" s="291"/>
      <c r="L149" s="292"/>
      <c r="M149" s="291"/>
      <c r="N149" s="291"/>
      <c r="O149" s="291"/>
      <c r="P149" s="291"/>
      <c r="Q149" s="291"/>
      <c r="R149" s="301"/>
      <c r="S149" s="291"/>
    </row>
    <row r="150" spans="1:19" ht="33.75">
      <c r="A150" s="288"/>
      <c r="B150" s="289"/>
      <c r="C150" s="289" t="s">
        <v>218</v>
      </c>
      <c r="D150" s="290" t="s">
        <v>219</v>
      </c>
      <c r="E150" s="291">
        <v>1891</v>
      </c>
      <c r="F150" s="291">
        <v>2050</v>
      </c>
      <c r="G150" s="291">
        <v>2050</v>
      </c>
      <c r="H150" s="291"/>
      <c r="I150" s="291">
        <v>2050</v>
      </c>
      <c r="J150" s="291"/>
      <c r="K150" s="291"/>
      <c r="L150" s="292"/>
      <c r="M150" s="291"/>
      <c r="N150" s="291"/>
      <c r="O150" s="291"/>
      <c r="P150" s="291"/>
      <c r="Q150" s="291"/>
      <c r="R150" s="301"/>
      <c r="S150" s="291"/>
    </row>
    <row r="151" spans="1:19" ht="12.75">
      <c r="A151" s="288"/>
      <c r="B151" s="293"/>
      <c r="C151" s="293" t="s">
        <v>176</v>
      </c>
      <c r="D151" s="294" t="s">
        <v>177</v>
      </c>
      <c r="E151" s="297">
        <v>0</v>
      </c>
      <c r="F151" s="297">
        <v>50000</v>
      </c>
      <c r="G151" s="297"/>
      <c r="H151" s="297"/>
      <c r="I151" s="297"/>
      <c r="J151" s="297"/>
      <c r="K151" s="297"/>
      <c r="L151" s="316"/>
      <c r="M151" s="297"/>
      <c r="N151" s="297"/>
      <c r="O151" s="297">
        <v>50000</v>
      </c>
      <c r="P151" s="297">
        <v>50000</v>
      </c>
      <c r="Q151" s="297"/>
      <c r="R151" s="295"/>
      <c r="S151" s="297"/>
    </row>
    <row r="152" spans="1:19" ht="12.75">
      <c r="A152" s="288"/>
      <c r="B152" s="293"/>
      <c r="C152" s="293" t="s">
        <v>207</v>
      </c>
      <c r="D152" s="294"/>
      <c r="E152" s="297">
        <v>25000</v>
      </c>
      <c r="F152" s="297">
        <v>0</v>
      </c>
      <c r="G152" s="297"/>
      <c r="H152" s="297"/>
      <c r="I152" s="297"/>
      <c r="J152" s="297"/>
      <c r="K152" s="297"/>
      <c r="L152" s="316"/>
      <c r="M152" s="297"/>
      <c r="N152" s="297"/>
      <c r="O152" s="297"/>
      <c r="P152" s="297"/>
      <c r="Q152" s="297"/>
      <c r="R152" s="295"/>
      <c r="S152" s="297"/>
    </row>
    <row r="153" spans="1:19" ht="12.75">
      <c r="A153" s="298"/>
      <c r="B153" s="285" t="s">
        <v>116</v>
      </c>
      <c r="C153" s="285"/>
      <c r="D153" s="286" t="s">
        <v>263</v>
      </c>
      <c r="E153" s="300">
        <f aca="true" t="shared" si="24" ref="E153:S153">SUM(E154:E155)</f>
        <v>845280</v>
      </c>
      <c r="F153" s="300">
        <f>SUM(F154:F155)</f>
        <v>776760</v>
      </c>
      <c r="G153" s="300">
        <f t="shared" si="24"/>
        <v>776760</v>
      </c>
      <c r="H153" s="300">
        <f t="shared" si="24"/>
        <v>0</v>
      </c>
      <c r="I153" s="300">
        <f t="shared" si="24"/>
        <v>0</v>
      </c>
      <c r="J153" s="300">
        <f t="shared" si="24"/>
        <v>776760</v>
      </c>
      <c r="K153" s="300">
        <f t="shared" si="24"/>
        <v>0</v>
      </c>
      <c r="L153" s="313">
        <f t="shared" si="24"/>
        <v>0</v>
      </c>
      <c r="M153" s="300">
        <f t="shared" si="24"/>
        <v>0</v>
      </c>
      <c r="N153" s="300">
        <f t="shared" si="24"/>
        <v>0</v>
      </c>
      <c r="O153" s="300">
        <f t="shared" si="24"/>
        <v>0</v>
      </c>
      <c r="P153" s="300">
        <f t="shared" si="24"/>
        <v>0</v>
      </c>
      <c r="Q153" s="300">
        <f t="shared" si="24"/>
        <v>0</v>
      </c>
      <c r="R153" s="287">
        <f t="shared" si="24"/>
        <v>0</v>
      </c>
      <c r="S153" s="300">
        <f t="shared" si="24"/>
        <v>0</v>
      </c>
    </row>
    <row r="154" spans="1:19" ht="33.75">
      <c r="A154" s="288"/>
      <c r="B154" s="289"/>
      <c r="C154" s="289" t="s">
        <v>264</v>
      </c>
      <c r="D154" s="290" t="s">
        <v>526</v>
      </c>
      <c r="E154" s="291">
        <v>819360</v>
      </c>
      <c r="F154" s="291">
        <v>751560</v>
      </c>
      <c r="G154" s="291">
        <v>751560</v>
      </c>
      <c r="H154" s="291"/>
      <c r="I154" s="291"/>
      <c r="J154" s="291">
        <v>751560</v>
      </c>
      <c r="K154" s="291"/>
      <c r="L154" s="292"/>
      <c r="M154" s="291"/>
      <c r="N154" s="291"/>
      <c r="O154" s="291"/>
      <c r="P154" s="291"/>
      <c r="Q154" s="291"/>
      <c r="R154" s="301"/>
      <c r="S154" s="291"/>
    </row>
    <row r="155" spans="1:19" ht="45.75" thickBot="1">
      <c r="A155" s="288"/>
      <c r="B155" s="331"/>
      <c r="C155" s="331" t="s">
        <v>118</v>
      </c>
      <c r="D155" s="332" t="s">
        <v>258</v>
      </c>
      <c r="E155" s="333">
        <v>25920</v>
      </c>
      <c r="F155" s="333">
        <v>25200</v>
      </c>
      <c r="G155" s="333">
        <v>25200</v>
      </c>
      <c r="H155" s="333"/>
      <c r="I155" s="333"/>
      <c r="J155" s="333">
        <v>25200</v>
      </c>
      <c r="K155" s="333"/>
      <c r="L155" s="334"/>
      <c r="M155" s="333"/>
      <c r="N155" s="333"/>
      <c r="O155" s="333"/>
      <c r="P155" s="333"/>
      <c r="Q155" s="333"/>
      <c r="R155" s="335"/>
      <c r="S155" s="333"/>
    </row>
    <row r="156" spans="1:19" ht="12.75">
      <c r="A156" s="298"/>
      <c r="B156" s="285" t="s">
        <v>265</v>
      </c>
      <c r="C156" s="285"/>
      <c r="D156" s="286" t="s">
        <v>266</v>
      </c>
      <c r="E156" s="300">
        <f aca="true" t="shared" si="25" ref="E156:K156">SUM(E157:E177)</f>
        <v>1516049.77</v>
      </c>
      <c r="F156" s="300">
        <f>SUM(F157:F177)</f>
        <v>1699984.44</v>
      </c>
      <c r="G156" s="300">
        <f t="shared" si="25"/>
        <v>1699984.44</v>
      </c>
      <c r="H156" s="300">
        <f t="shared" si="25"/>
        <v>1327863</v>
      </c>
      <c r="I156" s="300">
        <f t="shared" si="25"/>
        <v>297956.44</v>
      </c>
      <c r="J156" s="300">
        <f t="shared" si="25"/>
        <v>0</v>
      </c>
      <c r="K156" s="300">
        <f t="shared" si="25"/>
        <v>74165</v>
      </c>
      <c r="L156" s="313">
        <f>SUM(L158:L177)</f>
        <v>0</v>
      </c>
      <c r="M156" s="300">
        <f>SUM(M157:M177)</f>
        <v>0</v>
      </c>
      <c r="N156" s="300">
        <f>SUM(N157:N177)</f>
        <v>0</v>
      </c>
      <c r="O156" s="300">
        <f>SUM(O157:O177)</f>
        <v>0</v>
      </c>
      <c r="P156" s="300">
        <f>SUM(P157:P177)</f>
        <v>0</v>
      </c>
      <c r="Q156" s="300">
        <f>SUM(Q158:Q177)</f>
        <v>0</v>
      </c>
      <c r="R156" s="287">
        <f>SUM(R157:R177)</f>
        <v>0</v>
      </c>
      <c r="S156" s="300">
        <f>SUM(S157:S177)</f>
        <v>0</v>
      </c>
    </row>
    <row r="157" spans="1:19" ht="22.5">
      <c r="A157" s="288"/>
      <c r="B157" s="289"/>
      <c r="C157" s="289" t="s">
        <v>220</v>
      </c>
      <c r="D157" s="290" t="s">
        <v>259</v>
      </c>
      <c r="E157" s="291">
        <v>60350</v>
      </c>
      <c r="F157" s="291">
        <v>74165</v>
      </c>
      <c r="G157" s="291">
        <v>74165</v>
      </c>
      <c r="H157" s="291"/>
      <c r="I157" s="291"/>
      <c r="J157" s="291"/>
      <c r="K157" s="291">
        <v>74165</v>
      </c>
      <c r="L157" s="292"/>
      <c r="M157" s="291"/>
      <c r="N157" s="291"/>
      <c r="O157" s="291"/>
      <c r="P157" s="291"/>
      <c r="Q157" s="291"/>
      <c r="R157" s="301"/>
      <c r="S157" s="291"/>
    </row>
    <row r="158" spans="1:19" ht="22.5">
      <c r="A158" s="288"/>
      <c r="B158" s="289"/>
      <c r="C158" s="289" t="s">
        <v>203</v>
      </c>
      <c r="D158" s="290" t="s">
        <v>204</v>
      </c>
      <c r="E158" s="291">
        <v>920200</v>
      </c>
      <c r="F158" s="291">
        <v>1041017</v>
      </c>
      <c r="G158" s="291">
        <v>1041017</v>
      </c>
      <c r="H158" s="291">
        <v>1041017</v>
      </c>
      <c r="I158" s="291"/>
      <c r="J158" s="291"/>
      <c r="K158" s="291"/>
      <c r="L158" s="292"/>
      <c r="M158" s="291"/>
      <c r="N158" s="291"/>
      <c r="O158" s="291"/>
      <c r="P158" s="291"/>
      <c r="Q158" s="291"/>
      <c r="R158" s="301"/>
      <c r="S158" s="291"/>
    </row>
    <row r="159" spans="1:19" ht="22.5">
      <c r="A159" s="288"/>
      <c r="B159" s="289"/>
      <c r="C159" s="289" t="s">
        <v>209</v>
      </c>
      <c r="D159" s="290" t="s">
        <v>210</v>
      </c>
      <c r="E159" s="291">
        <v>61929.5</v>
      </c>
      <c r="F159" s="291">
        <v>76000</v>
      </c>
      <c r="G159" s="291">
        <v>76000</v>
      </c>
      <c r="H159" s="291">
        <v>76000</v>
      </c>
      <c r="I159" s="291"/>
      <c r="J159" s="291"/>
      <c r="K159" s="291"/>
      <c r="L159" s="292"/>
      <c r="M159" s="291"/>
      <c r="N159" s="291"/>
      <c r="O159" s="291"/>
      <c r="P159" s="291"/>
      <c r="Q159" s="291"/>
      <c r="R159" s="301"/>
      <c r="S159" s="291"/>
    </row>
    <row r="160" spans="1:19" ht="22.5">
      <c r="A160" s="288"/>
      <c r="B160" s="289"/>
      <c r="C160" s="289" t="s">
        <v>183</v>
      </c>
      <c r="D160" s="290" t="s">
        <v>211</v>
      </c>
      <c r="E160" s="291">
        <v>178200</v>
      </c>
      <c r="F160" s="291">
        <v>174876</v>
      </c>
      <c r="G160" s="291">
        <v>174876</v>
      </c>
      <c r="H160" s="291">
        <v>174876</v>
      </c>
      <c r="I160" s="291"/>
      <c r="J160" s="291"/>
      <c r="K160" s="291"/>
      <c r="L160" s="292"/>
      <c r="M160" s="291"/>
      <c r="N160" s="291"/>
      <c r="O160" s="291"/>
      <c r="P160" s="291"/>
      <c r="Q160" s="291"/>
      <c r="R160" s="301"/>
      <c r="S160" s="291"/>
    </row>
    <row r="161" spans="1:19" ht="12.75">
      <c r="A161" s="288"/>
      <c r="B161" s="289"/>
      <c r="C161" s="289" t="s">
        <v>185</v>
      </c>
      <c r="D161" s="290" t="s">
        <v>212</v>
      </c>
      <c r="E161" s="291">
        <v>26570</v>
      </c>
      <c r="F161" s="291">
        <v>29950</v>
      </c>
      <c r="G161" s="291">
        <v>29950</v>
      </c>
      <c r="H161" s="291">
        <v>29950</v>
      </c>
      <c r="I161" s="291"/>
      <c r="J161" s="291"/>
      <c r="K161" s="291"/>
      <c r="L161" s="292"/>
      <c r="M161" s="291"/>
      <c r="N161" s="291"/>
      <c r="O161" s="291"/>
      <c r="P161" s="291"/>
      <c r="Q161" s="291"/>
      <c r="R161" s="301"/>
      <c r="S161" s="291"/>
    </row>
    <row r="162" spans="1:19" ht="12.75">
      <c r="A162" s="288"/>
      <c r="B162" s="289"/>
      <c r="C162" s="289" t="s">
        <v>187</v>
      </c>
      <c r="D162" s="290" t="s">
        <v>224</v>
      </c>
      <c r="E162" s="291">
        <v>5880</v>
      </c>
      <c r="F162" s="291">
        <v>6020</v>
      </c>
      <c r="G162" s="291">
        <v>6020</v>
      </c>
      <c r="H162" s="291">
        <v>6020</v>
      </c>
      <c r="I162" s="291"/>
      <c r="J162" s="291"/>
      <c r="K162" s="291"/>
      <c r="L162" s="292"/>
      <c r="M162" s="291"/>
      <c r="N162" s="291"/>
      <c r="O162" s="291"/>
      <c r="P162" s="291"/>
      <c r="Q162" s="291"/>
      <c r="R162" s="301"/>
      <c r="S162" s="291"/>
    </row>
    <row r="163" spans="1:19" ht="12.75">
      <c r="A163" s="288"/>
      <c r="B163" s="289"/>
      <c r="C163" s="289" t="s">
        <v>189</v>
      </c>
      <c r="D163" s="290" t="s">
        <v>190</v>
      </c>
      <c r="E163" s="291">
        <v>18400</v>
      </c>
      <c r="F163" s="291">
        <v>20200</v>
      </c>
      <c r="G163" s="291">
        <v>20200</v>
      </c>
      <c r="H163" s="291"/>
      <c r="I163" s="291">
        <v>20200</v>
      </c>
      <c r="J163" s="291"/>
      <c r="K163" s="291"/>
      <c r="L163" s="292"/>
      <c r="M163" s="291"/>
      <c r="N163" s="291"/>
      <c r="O163" s="291"/>
      <c r="P163" s="291"/>
      <c r="Q163" s="291"/>
      <c r="R163" s="301"/>
      <c r="S163" s="291"/>
    </row>
    <row r="164" spans="1:19" ht="22.5">
      <c r="A164" s="288"/>
      <c r="B164" s="289"/>
      <c r="C164" s="289" t="s">
        <v>606</v>
      </c>
      <c r="D164" s="290" t="s">
        <v>607</v>
      </c>
      <c r="E164" s="291">
        <v>0</v>
      </c>
      <c r="F164" s="291">
        <v>200</v>
      </c>
      <c r="G164" s="291">
        <v>200</v>
      </c>
      <c r="H164" s="291"/>
      <c r="I164" s="291">
        <v>200</v>
      </c>
      <c r="J164" s="291"/>
      <c r="K164" s="291"/>
      <c r="L164" s="292"/>
      <c r="M164" s="291"/>
      <c r="N164" s="291"/>
      <c r="O164" s="291"/>
      <c r="P164" s="291"/>
      <c r="Q164" s="291"/>
      <c r="R164" s="301"/>
      <c r="S164" s="291"/>
    </row>
    <row r="165" spans="1:19" ht="12.75">
      <c r="A165" s="288"/>
      <c r="B165" s="289"/>
      <c r="C165" s="289" t="s">
        <v>260</v>
      </c>
      <c r="D165" s="290" t="s">
        <v>267</v>
      </c>
      <c r="E165" s="291">
        <v>1400</v>
      </c>
      <c r="F165" s="291">
        <v>8500</v>
      </c>
      <c r="G165" s="291">
        <v>8500</v>
      </c>
      <c r="H165" s="291"/>
      <c r="I165" s="291">
        <v>8500</v>
      </c>
      <c r="J165" s="291"/>
      <c r="K165" s="291"/>
      <c r="L165" s="292"/>
      <c r="M165" s="291"/>
      <c r="N165" s="291"/>
      <c r="O165" s="291"/>
      <c r="P165" s="291"/>
      <c r="Q165" s="291"/>
      <c r="R165" s="301"/>
      <c r="S165" s="291"/>
    </row>
    <row r="166" spans="1:19" ht="12.75">
      <c r="A166" s="288"/>
      <c r="B166" s="289"/>
      <c r="C166" s="289" t="s">
        <v>205</v>
      </c>
      <c r="D166" s="290" t="s">
        <v>206</v>
      </c>
      <c r="E166" s="291">
        <v>146100</v>
      </c>
      <c r="F166" s="291">
        <v>149800</v>
      </c>
      <c r="G166" s="291">
        <v>149800</v>
      </c>
      <c r="H166" s="291"/>
      <c r="I166" s="291">
        <v>149800</v>
      </c>
      <c r="J166" s="291"/>
      <c r="K166" s="291"/>
      <c r="L166" s="292"/>
      <c r="M166" s="291"/>
      <c r="N166" s="291"/>
      <c r="O166" s="291"/>
      <c r="P166" s="291"/>
      <c r="Q166" s="291"/>
      <c r="R166" s="301"/>
      <c r="S166" s="291"/>
    </row>
    <row r="167" spans="1:19" ht="12.75">
      <c r="A167" s="288"/>
      <c r="B167" s="289"/>
      <c r="C167" s="289" t="s">
        <v>195</v>
      </c>
      <c r="D167" s="290" t="s">
        <v>196</v>
      </c>
      <c r="E167" s="291">
        <v>1900</v>
      </c>
      <c r="F167" s="291">
        <v>2200</v>
      </c>
      <c r="G167" s="291">
        <v>2200</v>
      </c>
      <c r="H167" s="291"/>
      <c r="I167" s="291">
        <v>2200</v>
      </c>
      <c r="J167" s="291"/>
      <c r="K167" s="291"/>
      <c r="L167" s="292"/>
      <c r="M167" s="291"/>
      <c r="N167" s="291"/>
      <c r="O167" s="291"/>
      <c r="P167" s="291"/>
      <c r="Q167" s="291"/>
      <c r="R167" s="301"/>
      <c r="S167" s="291"/>
    </row>
    <row r="168" spans="1:19" ht="12.75">
      <c r="A168" s="288"/>
      <c r="B168" s="289"/>
      <c r="C168" s="289" t="s">
        <v>226</v>
      </c>
      <c r="D168" s="290" t="s">
        <v>227</v>
      </c>
      <c r="E168" s="291">
        <v>1200</v>
      </c>
      <c r="F168" s="291">
        <v>1460</v>
      </c>
      <c r="G168" s="291">
        <v>1460</v>
      </c>
      <c r="H168" s="291"/>
      <c r="I168" s="291">
        <v>1460</v>
      </c>
      <c r="J168" s="291"/>
      <c r="K168" s="291"/>
      <c r="L168" s="292"/>
      <c r="M168" s="291"/>
      <c r="N168" s="291"/>
      <c r="O168" s="291"/>
      <c r="P168" s="291"/>
      <c r="Q168" s="291"/>
      <c r="R168" s="301"/>
      <c r="S168" s="291"/>
    </row>
    <row r="169" spans="1:19" ht="12.75">
      <c r="A169" s="288"/>
      <c r="B169" s="289"/>
      <c r="C169" s="289" t="s">
        <v>191</v>
      </c>
      <c r="D169" s="290" t="s">
        <v>192</v>
      </c>
      <c r="E169" s="291">
        <v>7450</v>
      </c>
      <c r="F169" s="291">
        <v>6300</v>
      </c>
      <c r="G169" s="291">
        <v>6300</v>
      </c>
      <c r="H169" s="291"/>
      <c r="I169" s="291">
        <v>6300</v>
      </c>
      <c r="J169" s="291"/>
      <c r="K169" s="291"/>
      <c r="L169" s="292"/>
      <c r="M169" s="291"/>
      <c r="N169" s="291"/>
      <c r="O169" s="291"/>
      <c r="P169" s="291"/>
      <c r="Q169" s="291"/>
      <c r="R169" s="301"/>
      <c r="S169" s="291"/>
    </row>
    <row r="170" spans="1:19" ht="22.5">
      <c r="A170" s="288"/>
      <c r="B170" s="289"/>
      <c r="C170" s="289" t="s">
        <v>228</v>
      </c>
      <c r="D170" s="290" t="s">
        <v>229</v>
      </c>
      <c r="E170" s="291">
        <v>500</v>
      </c>
      <c r="F170" s="291">
        <v>500</v>
      </c>
      <c r="G170" s="291">
        <v>500</v>
      </c>
      <c r="H170" s="291"/>
      <c r="I170" s="291">
        <v>500</v>
      </c>
      <c r="J170" s="291"/>
      <c r="K170" s="291"/>
      <c r="L170" s="292"/>
      <c r="M170" s="291"/>
      <c r="N170" s="291"/>
      <c r="O170" s="291"/>
      <c r="P170" s="291"/>
      <c r="Q170" s="291"/>
      <c r="R170" s="301"/>
      <c r="S170" s="291"/>
    </row>
    <row r="171" spans="1:19" ht="33.75">
      <c r="A171" s="288"/>
      <c r="B171" s="289"/>
      <c r="C171" s="289" t="s">
        <v>232</v>
      </c>
      <c r="D171" s="290" t="s">
        <v>233</v>
      </c>
      <c r="E171" s="291">
        <v>2550</v>
      </c>
      <c r="F171" s="291">
        <v>2600</v>
      </c>
      <c r="G171" s="291">
        <v>2600</v>
      </c>
      <c r="H171" s="291"/>
      <c r="I171" s="291">
        <v>2600</v>
      </c>
      <c r="J171" s="291"/>
      <c r="K171" s="291"/>
      <c r="L171" s="292"/>
      <c r="M171" s="291"/>
      <c r="N171" s="291"/>
      <c r="O171" s="291"/>
      <c r="P171" s="291"/>
      <c r="Q171" s="291"/>
      <c r="R171" s="301"/>
      <c r="S171" s="291"/>
    </row>
    <row r="172" spans="1:19" ht="12.75">
      <c r="A172" s="288"/>
      <c r="B172" s="289"/>
      <c r="C172" s="289" t="s">
        <v>234</v>
      </c>
      <c r="D172" s="290" t="s">
        <v>235</v>
      </c>
      <c r="E172" s="291">
        <v>1280</v>
      </c>
      <c r="F172" s="291">
        <v>1310</v>
      </c>
      <c r="G172" s="291">
        <v>1310</v>
      </c>
      <c r="H172" s="291"/>
      <c r="I172" s="291">
        <v>1310</v>
      </c>
      <c r="J172" s="291"/>
      <c r="K172" s="291"/>
      <c r="L172" s="292"/>
      <c r="M172" s="291"/>
      <c r="N172" s="291"/>
      <c r="O172" s="291"/>
      <c r="P172" s="291"/>
      <c r="Q172" s="291"/>
      <c r="R172" s="301"/>
      <c r="S172" s="291"/>
    </row>
    <row r="173" spans="1:19" ht="12.75">
      <c r="A173" s="288"/>
      <c r="B173" s="289"/>
      <c r="C173" s="289" t="s">
        <v>193</v>
      </c>
      <c r="D173" s="290" t="s">
        <v>194</v>
      </c>
      <c r="E173" s="291">
        <v>3600</v>
      </c>
      <c r="F173" s="291">
        <v>3700</v>
      </c>
      <c r="G173" s="291">
        <v>3700</v>
      </c>
      <c r="H173" s="291"/>
      <c r="I173" s="291">
        <v>3700</v>
      </c>
      <c r="J173" s="291"/>
      <c r="K173" s="291"/>
      <c r="L173" s="292"/>
      <c r="M173" s="291"/>
      <c r="N173" s="291"/>
      <c r="O173" s="291"/>
      <c r="P173" s="291"/>
      <c r="Q173" s="291"/>
      <c r="R173" s="301"/>
      <c r="S173" s="291"/>
    </row>
    <row r="174" spans="1:19" ht="22.5">
      <c r="A174" s="288"/>
      <c r="B174" s="289"/>
      <c r="C174" s="289" t="s">
        <v>236</v>
      </c>
      <c r="D174" s="290" t="s">
        <v>237</v>
      </c>
      <c r="E174" s="291">
        <v>72890.27</v>
      </c>
      <c r="F174" s="291">
        <v>94736.44</v>
      </c>
      <c r="G174" s="291">
        <v>94736.44</v>
      </c>
      <c r="H174" s="291"/>
      <c r="I174" s="291">
        <v>94736.44</v>
      </c>
      <c r="J174" s="291"/>
      <c r="K174" s="291"/>
      <c r="L174" s="292"/>
      <c r="M174" s="291"/>
      <c r="N174" s="291"/>
      <c r="O174" s="291"/>
      <c r="P174" s="291"/>
      <c r="Q174" s="291"/>
      <c r="R174" s="301"/>
      <c r="S174" s="291"/>
    </row>
    <row r="175" spans="1:19" ht="22.5">
      <c r="A175" s="288"/>
      <c r="B175" s="289"/>
      <c r="C175" s="289" t="s">
        <v>608</v>
      </c>
      <c r="D175" s="290" t="s">
        <v>609</v>
      </c>
      <c r="E175" s="291">
        <v>0</v>
      </c>
      <c r="F175" s="291">
        <v>50</v>
      </c>
      <c r="G175" s="291">
        <v>50</v>
      </c>
      <c r="H175" s="291"/>
      <c r="I175" s="291">
        <v>50</v>
      </c>
      <c r="J175" s="291"/>
      <c r="K175" s="291"/>
      <c r="L175" s="292"/>
      <c r="M175" s="291"/>
      <c r="N175" s="291"/>
      <c r="O175" s="291"/>
      <c r="P175" s="291"/>
      <c r="Q175" s="291"/>
      <c r="R175" s="301"/>
      <c r="S175" s="291"/>
    </row>
    <row r="176" spans="1:19" ht="12.75">
      <c r="A176" s="288"/>
      <c r="B176" s="289"/>
      <c r="C176" s="289" t="s">
        <v>262</v>
      </c>
      <c r="D176" s="290" t="s">
        <v>37</v>
      </c>
      <c r="E176" s="291">
        <v>4600</v>
      </c>
      <c r="F176" s="291">
        <v>5000</v>
      </c>
      <c r="G176" s="291">
        <v>5000</v>
      </c>
      <c r="H176" s="291"/>
      <c r="I176" s="291">
        <v>5000</v>
      </c>
      <c r="J176" s="291"/>
      <c r="K176" s="291"/>
      <c r="L176" s="292"/>
      <c r="M176" s="291"/>
      <c r="N176" s="291"/>
      <c r="O176" s="291"/>
      <c r="P176" s="291"/>
      <c r="Q176" s="291"/>
      <c r="R176" s="301"/>
      <c r="S176" s="291"/>
    </row>
    <row r="177" spans="1:19" ht="33.75">
      <c r="A177" s="288"/>
      <c r="B177" s="289"/>
      <c r="C177" s="289" t="s">
        <v>218</v>
      </c>
      <c r="D177" s="290" t="s">
        <v>219</v>
      </c>
      <c r="E177" s="291">
        <v>1050</v>
      </c>
      <c r="F177" s="291">
        <v>1400</v>
      </c>
      <c r="G177" s="291">
        <v>1400</v>
      </c>
      <c r="H177" s="291"/>
      <c r="I177" s="291">
        <v>1400</v>
      </c>
      <c r="J177" s="291"/>
      <c r="K177" s="291"/>
      <c r="L177" s="292"/>
      <c r="M177" s="291"/>
      <c r="N177" s="291"/>
      <c r="O177" s="291"/>
      <c r="P177" s="291"/>
      <c r="Q177" s="291"/>
      <c r="R177" s="301"/>
      <c r="S177" s="291"/>
    </row>
    <row r="178" spans="1:19" ht="12.75">
      <c r="A178" s="298"/>
      <c r="B178" s="285" t="s">
        <v>268</v>
      </c>
      <c r="C178" s="285"/>
      <c r="D178" s="286" t="s">
        <v>269</v>
      </c>
      <c r="E178" s="300">
        <f aca="true" t="shared" si="26" ref="E178:K178">SUM(E179:E192)</f>
        <v>291930.36</v>
      </c>
      <c r="F178" s="300">
        <f>SUM(F179:F192)</f>
        <v>288211</v>
      </c>
      <c r="G178" s="300">
        <f t="shared" si="26"/>
        <v>288211</v>
      </c>
      <c r="H178" s="300">
        <f t="shared" si="26"/>
        <v>0</v>
      </c>
      <c r="I178" s="300">
        <f t="shared" si="26"/>
        <v>288211</v>
      </c>
      <c r="J178" s="300">
        <f t="shared" si="26"/>
        <v>0</v>
      </c>
      <c r="K178" s="300">
        <f t="shared" si="26"/>
        <v>0</v>
      </c>
      <c r="L178" s="313">
        <f aca="true" t="shared" si="27" ref="L178:S178">SUM(L182:L188)</f>
        <v>0</v>
      </c>
      <c r="M178" s="300">
        <f t="shared" si="27"/>
        <v>0</v>
      </c>
      <c r="N178" s="300">
        <f t="shared" si="27"/>
        <v>0</v>
      </c>
      <c r="O178" s="300">
        <f t="shared" si="27"/>
        <v>0</v>
      </c>
      <c r="P178" s="300">
        <f t="shared" si="27"/>
        <v>0</v>
      </c>
      <c r="Q178" s="300">
        <f t="shared" si="27"/>
        <v>0</v>
      </c>
      <c r="R178" s="287">
        <f t="shared" si="27"/>
        <v>0</v>
      </c>
      <c r="S178" s="300">
        <f t="shared" si="27"/>
        <v>0</v>
      </c>
    </row>
    <row r="179" spans="1:19" ht="22.5">
      <c r="A179" s="298"/>
      <c r="B179" s="285"/>
      <c r="C179" s="289" t="s">
        <v>220</v>
      </c>
      <c r="D179" s="290" t="s">
        <v>259</v>
      </c>
      <c r="E179" s="297">
        <v>0</v>
      </c>
      <c r="F179" s="297">
        <v>0</v>
      </c>
      <c r="G179" s="302"/>
      <c r="H179" s="302"/>
      <c r="I179" s="302"/>
      <c r="J179" s="302"/>
      <c r="K179" s="302">
        <v>0</v>
      </c>
      <c r="L179" s="313"/>
      <c r="M179" s="300"/>
      <c r="N179" s="300"/>
      <c r="O179" s="300"/>
      <c r="P179" s="300"/>
      <c r="Q179" s="300"/>
      <c r="R179" s="287"/>
      <c r="S179" s="300"/>
    </row>
    <row r="180" spans="1:19" ht="12.75">
      <c r="A180" s="298"/>
      <c r="B180" s="285"/>
      <c r="C180" s="293" t="s">
        <v>203</v>
      </c>
      <c r="D180" s="294" t="s">
        <v>188</v>
      </c>
      <c r="E180" s="297">
        <v>6314.99</v>
      </c>
      <c r="F180" s="297">
        <v>0</v>
      </c>
      <c r="G180" s="297"/>
      <c r="H180" s="297"/>
      <c r="I180" s="297"/>
      <c r="J180" s="297"/>
      <c r="K180" s="297"/>
      <c r="L180" s="316"/>
      <c r="M180" s="297"/>
      <c r="N180" s="297"/>
      <c r="O180" s="297"/>
      <c r="P180" s="297"/>
      <c r="Q180" s="297"/>
      <c r="R180" s="295"/>
      <c r="S180" s="297"/>
    </row>
    <row r="181" spans="1:19" ht="22.5">
      <c r="A181" s="298"/>
      <c r="B181" s="285"/>
      <c r="C181" s="289" t="s">
        <v>209</v>
      </c>
      <c r="D181" s="290" t="s">
        <v>210</v>
      </c>
      <c r="E181" s="297">
        <v>1893.35</v>
      </c>
      <c r="F181" s="297">
        <v>0</v>
      </c>
      <c r="G181" s="297"/>
      <c r="H181" s="297"/>
      <c r="I181" s="297"/>
      <c r="J181" s="297"/>
      <c r="K181" s="297"/>
      <c r="L181" s="316"/>
      <c r="M181" s="297"/>
      <c r="N181" s="297"/>
      <c r="O181" s="297"/>
      <c r="P181" s="297"/>
      <c r="Q181" s="297"/>
      <c r="R181" s="295"/>
      <c r="S181" s="297"/>
    </row>
    <row r="182" spans="1:19" ht="22.5">
      <c r="A182" s="288"/>
      <c r="B182" s="289"/>
      <c r="C182" s="289" t="s">
        <v>183</v>
      </c>
      <c r="D182" s="290" t="s">
        <v>211</v>
      </c>
      <c r="E182" s="291">
        <v>1875.33</v>
      </c>
      <c r="F182" s="291">
        <v>0</v>
      </c>
      <c r="G182" s="291"/>
      <c r="H182" s="291"/>
      <c r="I182" s="291"/>
      <c r="J182" s="291"/>
      <c r="K182" s="291"/>
      <c r="L182" s="292"/>
      <c r="M182" s="291"/>
      <c r="N182" s="291"/>
      <c r="O182" s="291"/>
      <c r="P182" s="291"/>
      <c r="Q182" s="291"/>
      <c r="R182" s="301"/>
      <c r="S182" s="291"/>
    </row>
    <row r="183" spans="1:19" ht="12.75">
      <c r="A183" s="288"/>
      <c r="B183" s="289"/>
      <c r="C183" s="289" t="s">
        <v>185</v>
      </c>
      <c r="D183" s="290" t="s">
        <v>212</v>
      </c>
      <c r="E183" s="291">
        <v>259.18</v>
      </c>
      <c r="F183" s="291">
        <v>0</v>
      </c>
      <c r="G183" s="291"/>
      <c r="H183" s="291"/>
      <c r="I183" s="291"/>
      <c r="J183" s="291"/>
      <c r="K183" s="291"/>
      <c r="L183" s="292"/>
      <c r="M183" s="291"/>
      <c r="N183" s="291"/>
      <c r="O183" s="291"/>
      <c r="P183" s="291"/>
      <c r="Q183" s="291"/>
      <c r="R183" s="301"/>
      <c r="S183" s="291"/>
    </row>
    <row r="184" spans="1:19" ht="12.75">
      <c r="A184" s="288"/>
      <c r="B184" s="289"/>
      <c r="C184" s="289" t="s">
        <v>187</v>
      </c>
      <c r="D184" s="290" t="s">
        <v>188</v>
      </c>
      <c r="E184" s="291"/>
      <c r="F184" s="291"/>
      <c r="G184" s="291"/>
      <c r="H184" s="291"/>
      <c r="I184" s="291"/>
      <c r="J184" s="291"/>
      <c r="K184" s="291"/>
      <c r="L184" s="292"/>
      <c r="M184" s="291"/>
      <c r="N184" s="291"/>
      <c r="O184" s="291"/>
      <c r="P184" s="291"/>
      <c r="Q184" s="291"/>
      <c r="R184" s="301"/>
      <c r="S184" s="291"/>
    </row>
    <row r="185" spans="1:19" ht="12.75">
      <c r="A185" s="288"/>
      <c r="B185" s="289"/>
      <c r="C185" s="289" t="s">
        <v>189</v>
      </c>
      <c r="D185" s="290" t="s">
        <v>190</v>
      </c>
      <c r="E185" s="291"/>
      <c r="F185" s="291"/>
      <c r="G185" s="291"/>
      <c r="H185" s="291"/>
      <c r="I185" s="291"/>
      <c r="J185" s="291"/>
      <c r="K185" s="291"/>
      <c r="L185" s="292"/>
      <c r="M185" s="291"/>
      <c r="N185" s="291"/>
      <c r="O185" s="291"/>
      <c r="P185" s="291"/>
      <c r="Q185" s="291"/>
      <c r="R185" s="301"/>
      <c r="S185" s="291"/>
    </row>
    <row r="186" spans="1:19" ht="12.75">
      <c r="A186" s="288"/>
      <c r="B186" s="289"/>
      <c r="C186" s="289" t="s">
        <v>195</v>
      </c>
      <c r="D186" s="290" t="s">
        <v>196</v>
      </c>
      <c r="E186" s="291"/>
      <c r="F186" s="291"/>
      <c r="G186" s="291"/>
      <c r="H186" s="291"/>
      <c r="I186" s="291"/>
      <c r="J186" s="291"/>
      <c r="K186" s="291"/>
      <c r="L186" s="292"/>
      <c r="M186" s="291"/>
      <c r="N186" s="291"/>
      <c r="O186" s="291"/>
      <c r="P186" s="291"/>
      <c r="Q186" s="291"/>
      <c r="R186" s="301"/>
      <c r="S186" s="291"/>
    </row>
    <row r="187" spans="1:19" ht="12.75">
      <c r="A187" s="288"/>
      <c r="B187" s="289"/>
      <c r="C187" s="289" t="s">
        <v>226</v>
      </c>
      <c r="D187" s="290" t="s">
        <v>227</v>
      </c>
      <c r="E187" s="291"/>
      <c r="F187" s="291"/>
      <c r="G187" s="291"/>
      <c r="H187" s="291"/>
      <c r="I187" s="291"/>
      <c r="J187" s="291"/>
      <c r="K187" s="291"/>
      <c r="L187" s="292"/>
      <c r="M187" s="291"/>
      <c r="N187" s="291"/>
      <c r="O187" s="291"/>
      <c r="P187" s="291"/>
      <c r="Q187" s="291"/>
      <c r="R187" s="301"/>
      <c r="S187" s="291"/>
    </row>
    <row r="188" spans="1:19" ht="12.75">
      <c r="A188" s="288"/>
      <c r="B188" s="289"/>
      <c r="C188" s="289" t="s">
        <v>191</v>
      </c>
      <c r="D188" s="290" t="s">
        <v>192</v>
      </c>
      <c r="E188" s="291">
        <v>281500</v>
      </c>
      <c r="F188" s="291">
        <v>288211</v>
      </c>
      <c r="G188" s="291">
        <v>288211</v>
      </c>
      <c r="H188" s="291"/>
      <c r="I188" s="291">
        <v>288211</v>
      </c>
      <c r="J188" s="291"/>
      <c r="K188" s="291"/>
      <c r="L188" s="292"/>
      <c r="M188" s="291"/>
      <c r="N188" s="291"/>
      <c r="O188" s="291"/>
      <c r="P188" s="291"/>
      <c r="Q188" s="291"/>
      <c r="R188" s="301"/>
      <c r="S188" s="291"/>
    </row>
    <row r="189" spans="1:19" ht="12.75">
      <c r="A189" s="288"/>
      <c r="B189" s="314"/>
      <c r="C189" s="314" t="s">
        <v>193</v>
      </c>
      <c r="D189" s="315" t="s">
        <v>194</v>
      </c>
      <c r="E189" s="320"/>
      <c r="F189" s="320"/>
      <c r="G189" s="320"/>
      <c r="H189" s="320"/>
      <c r="I189" s="320"/>
      <c r="J189" s="320"/>
      <c r="K189" s="320"/>
      <c r="L189" s="321"/>
      <c r="M189" s="320"/>
      <c r="N189" s="320"/>
      <c r="O189" s="320"/>
      <c r="P189" s="320"/>
      <c r="Q189" s="320"/>
      <c r="R189" s="322"/>
      <c r="S189" s="320"/>
    </row>
    <row r="190" spans="1:19" ht="22.5">
      <c r="A190" s="288"/>
      <c r="B190" s="314"/>
      <c r="C190" s="289" t="s">
        <v>236</v>
      </c>
      <c r="D190" s="290" t="s">
        <v>237</v>
      </c>
      <c r="E190" s="320">
        <v>87.51</v>
      </c>
      <c r="F190" s="320">
        <v>0</v>
      </c>
      <c r="G190" s="320"/>
      <c r="H190" s="320"/>
      <c r="I190" s="320"/>
      <c r="J190" s="320"/>
      <c r="K190" s="320"/>
      <c r="L190" s="321"/>
      <c r="M190" s="320"/>
      <c r="N190" s="320"/>
      <c r="O190" s="320"/>
      <c r="P190" s="320"/>
      <c r="Q190" s="320"/>
      <c r="R190" s="322"/>
      <c r="S190" s="320"/>
    </row>
    <row r="191" spans="1:19" ht="33.75">
      <c r="A191" s="288"/>
      <c r="B191" s="314"/>
      <c r="C191" s="289" t="s">
        <v>218</v>
      </c>
      <c r="D191" s="290" t="s">
        <v>219</v>
      </c>
      <c r="E191" s="320"/>
      <c r="F191" s="320"/>
      <c r="G191" s="320"/>
      <c r="H191" s="320"/>
      <c r="I191" s="320"/>
      <c r="J191" s="320"/>
      <c r="K191" s="320"/>
      <c r="L191" s="321"/>
      <c r="M191" s="320"/>
      <c r="N191" s="320"/>
      <c r="O191" s="320"/>
      <c r="P191" s="320"/>
      <c r="Q191" s="320"/>
      <c r="R191" s="322"/>
      <c r="S191" s="320"/>
    </row>
    <row r="192" spans="1:19" ht="13.5" thickBot="1">
      <c r="A192" s="288"/>
      <c r="B192" s="331"/>
      <c r="C192" s="331" t="s">
        <v>270</v>
      </c>
      <c r="D192" s="332" t="s">
        <v>271</v>
      </c>
      <c r="E192" s="333"/>
      <c r="F192" s="333"/>
      <c r="G192" s="333"/>
      <c r="H192" s="333"/>
      <c r="I192" s="333"/>
      <c r="J192" s="333"/>
      <c r="K192" s="333"/>
      <c r="L192" s="334"/>
      <c r="M192" s="333"/>
      <c r="N192" s="333"/>
      <c r="O192" s="333"/>
      <c r="P192" s="333"/>
      <c r="Q192" s="333"/>
      <c r="R192" s="335"/>
      <c r="S192" s="333"/>
    </row>
    <row r="193" spans="1:19" ht="31.5">
      <c r="A193" s="298"/>
      <c r="B193" s="285" t="s">
        <v>272</v>
      </c>
      <c r="C193" s="285"/>
      <c r="D193" s="286" t="s">
        <v>273</v>
      </c>
      <c r="E193" s="300">
        <f aca="true" t="shared" si="28" ref="E193:S193">SUM(E194:E210)</f>
        <v>352274.64</v>
      </c>
      <c r="F193" s="300">
        <f>SUM(F194:F210)</f>
        <v>406770.55</v>
      </c>
      <c r="G193" s="300">
        <f t="shared" si="28"/>
        <v>406770.55</v>
      </c>
      <c r="H193" s="300">
        <f t="shared" si="28"/>
        <v>365610</v>
      </c>
      <c r="I193" s="300">
        <f t="shared" si="28"/>
        <v>40160.55</v>
      </c>
      <c r="J193" s="300">
        <f t="shared" si="28"/>
        <v>0</v>
      </c>
      <c r="K193" s="300">
        <f t="shared" si="28"/>
        <v>1000</v>
      </c>
      <c r="L193" s="313">
        <f t="shared" si="28"/>
        <v>0</v>
      </c>
      <c r="M193" s="300">
        <f t="shared" si="28"/>
        <v>0</v>
      </c>
      <c r="N193" s="300">
        <f t="shared" si="28"/>
        <v>0</v>
      </c>
      <c r="O193" s="300">
        <f t="shared" si="28"/>
        <v>0</v>
      </c>
      <c r="P193" s="300">
        <f t="shared" si="28"/>
        <v>0</v>
      </c>
      <c r="Q193" s="300">
        <f t="shared" si="28"/>
        <v>0</v>
      </c>
      <c r="R193" s="287">
        <f t="shared" si="28"/>
        <v>0</v>
      </c>
      <c r="S193" s="300">
        <f t="shared" si="28"/>
        <v>0</v>
      </c>
    </row>
    <row r="194" spans="1:19" ht="22.5">
      <c r="A194" s="288"/>
      <c r="B194" s="289"/>
      <c r="C194" s="289" t="s">
        <v>220</v>
      </c>
      <c r="D194" s="290" t="s">
        <v>259</v>
      </c>
      <c r="E194" s="291">
        <v>700</v>
      </c>
      <c r="F194" s="291">
        <v>1000</v>
      </c>
      <c r="G194" s="291">
        <v>1000</v>
      </c>
      <c r="H194" s="291"/>
      <c r="I194" s="291"/>
      <c r="J194" s="291"/>
      <c r="K194" s="291">
        <v>1000</v>
      </c>
      <c r="L194" s="292"/>
      <c r="M194" s="291"/>
      <c r="N194" s="291"/>
      <c r="O194" s="291"/>
      <c r="P194" s="291"/>
      <c r="Q194" s="291"/>
      <c r="R194" s="301"/>
      <c r="S194" s="291"/>
    </row>
    <row r="195" spans="1:19" ht="22.5">
      <c r="A195" s="288"/>
      <c r="B195" s="289"/>
      <c r="C195" s="289" t="s">
        <v>203</v>
      </c>
      <c r="D195" s="290" t="s">
        <v>204</v>
      </c>
      <c r="E195" s="291">
        <v>243200</v>
      </c>
      <c r="F195" s="291">
        <v>285370</v>
      </c>
      <c r="G195" s="291">
        <v>285370</v>
      </c>
      <c r="H195" s="291">
        <v>285370</v>
      </c>
      <c r="I195" s="291"/>
      <c r="J195" s="291"/>
      <c r="K195" s="291"/>
      <c r="L195" s="292"/>
      <c r="M195" s="291"/>
      <c r="N195" s="291"/>
      <c r="O195" s="291"/>
      <c r="P195" s="291"/>
      <c r="Q195" s="291"/>
      <c r="R195" s="301"/>
      <c r="S195" s="291"/>
    </row>
    <row r="196" spans="1:19" ht="22.5">
      <c r="A196" s="288"/>
      <c r="B196" s="289"/>
      <c r="C196" s="289" t="s">
        <v>209</v>
      </c>
      <c r="D196" s="290" t="s">
        <v>210</v>
      </c>
      <c r="E196" s="291">
        <v>17222</v>
      </c>
      <c r="F196" s="291">
        <v>19200</v>
      </c>
      <c r="G196" s="291">
        <v>19200</v>
      </c>
      <c r="H196" s="291">
        <v>19200</v>
      </c>
      <c r="I196" s="291"/>
      <c r="J196" s="291"/>
      <c r="K196" s="291"/>
      <c r="L196" s="292"/>
      <c r="M196" s="291"/>
      <c r="N196" s="291"/>
      <c r="O196" s="291"/>
      <c r="P196" s="291"/>
      <c r="Q196" s="291"/>
      <c r="R196" s="301"/>
      <c r="S196" s="291"/>
    </row>
    <row r="197" spans="1:19" ht="22.5">
      <c r="A197" s="288"/>
      <c r="B197" s="289"/>
      <c r="C197" s="289" t="s">
        <v>183</v>
      </c>
      <c r="D197" s="290" t="s">
        <v>211</v>
      </c>
      <c r="E197" s="291">
        <v>46300</v>
      </c>
      <c r="F197" s="291">
        <v>54040</v>
      </c>
      <c r="G197" s="291">
        <v>54040</v>
      </c>
      <c r="H197" s="291">
        <v>54040</v>
      </c>
      <c r="I197" s="291"/>
      <c r="J197" s="291"/>
      <c r="K197" s="291"/>
      <c r="L197" s="292"/>
      <c r="M197" s="291"/>
      <c r="N197" s="291"/>
      <c r="O197" s="291"/>
      <c r="P197" s="291"/>
      <c r="Q197" s="291"/>
      <c r="R197" s="301"/>
      <c r="S197" s="291"/>
    </row>
    <row r="198" spans="1:19" ht="12.75">
      <c r="A198" s="288"/>
      <c r="B198" s="289"/>
      <c r="C198" s="289" t="s">
        <v>185</v>
      </c>
      <c r="D198" s="290" t="s">
        <v>212</v>
      </c>
      <c r="E198" s="291">
        <v>6600</v>
      </c>
      <c r="F198" s="291">
        <v>7000</v>
      </c>
      <c r="G198" s="291">
        <v>7000</v>
      </c>
      <c r="H198" s="291">
        <v>7000</v>
      </c>
      <c r="I198" s="291"/>
      <c r="J198" s="291"/>
      <c r="K198" s="291"/>
      <c r="L198" s="292"/>
      <c r="M198" s="291"/>
      <c r="N198" s="291"/>
      <c r="O198" s="291"/>
      <c r="P198" s="291"/>
      <c r="Q198" s="291"/>
      <c r="R198" s="301"/>
      <c r="S198" s="291"/>
    </row>
    <row r="199" spans="1:19" ht="12.75">
      <c r="A199" s="288"/>
      <c r="B199" s="289"/>
      <c r="C199" s="289" t="s">
        <v>189</v>
      </c>
      <c r="D199" s="290" t="s">
        <v>190</v>
      </c>
      <c r="E199" s="291">
        <v>14000</v>
      </c>
      <c r="F199" s="291">
        <v>14700</v>
      </c>
      <c r="G199" s="291">
        <v>14700</v>
      </c>
      <c r="H199" s="291"/>
      <c r="I199" s="291">
        <v>14700</v>
      </c>
      <c r="J199" s="291"/>
      <c r="K199" s="291"/>
      <c r="L199" s="292"/>
      <c r="M199" s="291"/>
      <c r="N199" s="291"/>
      <c r="O199" s="291"/>
      <c r="P199" s="291"/>
      <c r="Q199" s="291"/>
      <c r="R199" s="301"/>
      <c r="S199" s="291"/>
    </row>
    <row r="200" spans="1:19" ht="22.5">
      <c r="A200" s="288"/>
      <c r="B200" s="289"/>
      <c r="C200" s="289" t="s">
        <v>606</v>
      </c>
      <c r="D200" s="290" t="s">
        <v>607</v>
      </c>
      <c r="E200" s="291">
        <v>0</v>
      </c>
      <c r="F200" s="291">
        <v>200</v>
      </c>
      <c r="G200" s="291">
        <v>200</v>
      </c>
      <c r="H200" s="291"/>
      <c r="I200" s="291">
        <v>200</v>
      </c>
      <c r="J200" s="291"/>
      <c r="K200" s="291"/>
      <c r="L200" s="292"/>
      <c r="M200" s="291"/>
      <c r="N200" s="291"/>
      <c r="O200" s="291"/>
      <c r="P200" s="291"/>
      <c r="Q200" s="291"/>
      <c r="R200" s="301"/>
      <c r="S200" s="291"/>
    </row>
    <row r="201" spans="1:19" ht="12.75">
      <c r="A201" s="288"/>
      <c r="B201" s="289"/>
      <c r="C201" s="289" t="s">
        <v>195</v>
      </c>
      <c r="D201" s="290" t="s">
        <v>196</v>
      </c>
      <c r="E201" s="291">
        <v>500</v>
      </c>
      <c r="F201" s="291">
        <v>550</v>
      </c>
      <c r="G201" s="291">
        <v>550</v>
      </c>
      <c r="H201" s="291"/>
      <c r="I201" s="291">
        <v>550</v>
      </c>
      <c r="J201" s="291"/>
      <c r="K201" s="291"/>
      <c r="L201" s="292"/>
      <c r="M201" s="291"/>
      <c r="N201" s="291"/>
      <c r="O201" s="291"/>
      <c r="P201" s="291"/>
      <c r="Q201" s="291"/>
      <c r="R201" s="301"/>
      <c r="S201" s="291"/>
    </row>
    <row r="202" spans="1:19" ht="12.75">
      <c r="A202" s="288"/>
      <c r="B202" s="289"/>
      <c r="C202" s="289" t="s">
        <v>226</v>
      </c>
      <c r="D202" s="290" t="s">
        <v>227</v>
      </c>
      <c r="E202" s="291">
        <v>400</v>
      </c>
      <c r="F202" s="291">
        <v>500</v>
      </c>
      <c r="G202" s="291">
        <v>500</v>
      </c>
      <c r="H202" s="291"/>
      <c r="I202" s="291">
        <v>500</v>
      </c>
      <c r="J202" s="291"/>
      <c r="K202" s="291"/>
      <c r="L202" s="292"/>
      <c r="M202" s="291"/>
      <c r="N202" s="291"/>
      <c r="O202" s="291"/>
      <c r="P202" s="291"/>
      <c r="Q202" s="291"/>
      <c r="R202" s="301"/>
      <c r="S202" s="291"/>
    </row>
    <row r="203" spans="1:19" ht="12.75">
      <c r="A203" s="288"/>
      <c r="B203" s="289"/>
      <c r="C203" s="289" t="s">
        <v>191</v>
      </c>
      <c r="D203" s="290" t="s">
        <v>192</v>
      </c>
      <c r="E203" s="291">
        <v>7000</v>
      </c>
      <c r="F203" s="291">
        <v>6850</v>
      </c>
      <c r="G203" s="291">
        <v>6850</v>
      </c>
      <c r="H203" s="291"/>
      <c r="I203" s="291">
        <v>6850</v>
      </c>
      <c r="J203" s="291"/>
      <c r="K203" s="291"/>
      <c r="L203" s="292"/>
      <c r="M203" s="291"/>
      <c r="N203" s="291"/>
      <c r="O203" s="291"/>
      <c r="P203" s="291"/>
      <c r="Q203" s="291"/>
      <c r="R203" s="301"/>
      <c r="S203" s="291"/>
    </row>
    <row r="204" spans="1:19" ht="12.75">
      <c r="A204" s="288"/>
      <c r="B204" s="289"/>
      <c r="C204" s="289" t="s">
        <v>228</v>
      </c>
      <c r="D204" s="290" t="s">
        <v>274</v>
      </c>
      <c r="E204" s="291">
        <v>800</v>
      </c>
      <c r="F204" s="291">
        <v>800</v>
      </c>
      <c r="G204" s="291">
        <v>800</v>
      </c>
      <c r="H204" s="291"/>
      <c r="I204" s="291">
        <v>800</v>
      </c>
      <c r="J204" s="291"/>
      <c r="K204" s="291"/>
      <c r="L204" s="292"/>
      <c r="M204" s="291"/>
      <c r="N204" s="291"/>
      <c r="O204" s="291"/>
      <c r="P204" s="291"/>
      <c r="Q204" s="291"/>
      <c r="R204" s="301"/>
      <c r="S204" s="291"/>
    </row>
    <row r="205" spans="1:19" ht="33.75">
      <c r="A205" s="288"/>
      <c r="B205" s="289"/>
      <c r="C205" s="289" t="s">
        <v>232</v>
      </c>
      <c r="D205" s="290" t="s">
        <v>233</v>
      </c>
      <c r="E205" s="291">
        <v>2100</v>
      </c>
      <c r="F205" s="291">
        <v>2100</v>
      </c>
      <c r="G205" s="291">
        <v>2100</v>
      </c>
      <c r="H205" s="291"/>
      <c r="I205" s="291">
        <v>2100</v>
      </c>
      <c r="J205" s="291"/>
      <c r="K205" s="291"/>
      <c r="L205" s="292"/>
      <c r="M205" s="291"/>
      <c r="N205" s="291"/>
      <c r="O205" s="291"/>
      <c r="P205" s="291"/>
      <c r="Q205" s="291"/>
      <c r="R205" s="301"/>
      <c r="S205" s="291"/>
    </row>
    <row r="206" spans="1:19" ht="12.75">
      <c r="A206" s="288"/>
      <c r="B206" s="289"/>
      <c r="C206" s="289" t="s">
        <v>234</v>
      </c>
      <c r="D206" s="290" t="s">
        <v>235</v>
      </c>
      <c r="E206" s="291">
        <v>1800</v>
      </c>
      <c r="F206" s="291">
        <v>1850</v>
      </c>
      <c r="G206" s="291">
        <v>1850</v>
      </c>
      <c r="H206" s="291"/>
      <c r="I206" s="291">
        <v>1850</v>
      </c>
      <c r="J206" s="291"/>
      <c r="K206" s="291"/>
      <c r="L206" s="292"/>
      <c r="M206" s="291"/>
      <c r="N206" s="291"/>
      <c r="O206" s="291"/>
      <c r="P206" s="291"/>
      <c r="Q206" s="291"/>
      <c r="R206" s="301"/>
      <c r="S206" s="291"/>
    </row>
    <row r="207" spans="1:19" ht="12.75">
      <c r="A207" s="288"/>
      <c r="B207" s="289"/>
      <c r="C207" s="289" t="s">
        <v>193</v>
      </c>
      <c r="D207" s="290" t="s">
        <v>194</v>
      </c>
      <c r="E207" s="291">
        <v>600</v>
      </c>
      <c r="F207" s="291">
        <v>700</v>
      </c>
      <c r="G207" s="291">
        <v>700</v>
      </c>
      <c r="H207" s="291"/>
      <c r="I207" s="291">
        <v>700</v>
      </c>
      <c r="J207" s="291"/>
      <c r="K207" s="291"/>
      <c r="L207" s="292"/>
      <c r="M207" s="291"/>
      <c r="N207" s="291"/>
      <c r="O207" s="291"/>
      <c r="P207" s="291"/>
      <c r="Q207" s="291"/>
      <c r="R207" s="301"/>
      <c r="S207" s="291"/>
    </row>
    <row r="208" spans="1:19" ht="22.5">
      <c r="A208" s="288"/>
      <c r="B208" s="289"/>
      <c r="C208" s="289" t="s">
        <v>236</v>
      </c>
      <c r="D208" s="290" t="s">
        <v>237</v>
      </c>
      <c r="E208" s="291">
        <v>6749.55</v>
      </c>
      <c r="F208" s="291">
        <v>7110.55</v>
      </c>
      <c r="G208" s="291">
        <v>7110.55</v>
      </c>
      <c r="H208" s="291"/>
      <c r="I208" s="291">
        <v>7110.55</v>
      </c>
      <c r="J208" s="291"/>
      <c r="K208" s="291"/>
      <c r="L208" s="292"/>
      <c r="M208" s="291"/>
      <c r="N208" s="291"/>
      <c r="O208" s="291"/>
      <c r="P208" s="291"/>
      <c r="Q208" s="291"/>
      <c r="R208" s="301"/>
      <c r="S208" s="291"/>
    </row>
    <row r="209" spans="1:19" ht="12.75">
      <c r="A209" s="288"/>
      <c r="B209" s="314"/>
      <c r="C209" s="289" t="s">
        <v>262</v>
      </c>
      <c r="D209" s="290" t="s">
        <v>37</v>
      </c>
      <c r="E209" s="320">
        <v>2103.09</v>
      </c>
      <c r="F209" s="320">
        <v>2500</v>
      </c>
      <c r="G209" s="320">
        <v>2500</v>
      </c>
      <c r="H209" s="320"/>
      <c r="I209" s="320">
        <v>2500</v>
      </c>
      <c r="J209" s="320"/>
      <c r="K209" s="320"/>
      <c r="L209" s="321"/>
      <c r="M209" s="320"/>
      <c r="N209" s="320"/>
      <c r="O209" s="320"/>
      <c r="P209" s="320"/>
      <c r="Q209" s="320"/>
      <c r="R209" s="322"/>
      <c r="S209" s="320"/>
    </row>
    <row r="210" spans="1:19" ht="33.75">
      <c r="A210" s="288"/>
      <c r="B210" s="314"/>
      <c r="C210" s="289" t="s">
        <v>218</v>
      </c>
      <c r="D210" s="290" t="s">
        <v>219</v>
      </c>
      <c r="E210" s="320">
        <v>2200</v>
      </c>
      <c r="F210" s="320">
        <v>2300</v>
      </c>
      <c r="G210" s="320">
        <v>2300</v>
      </c>
      <c r="H210" s="320"/>
      <c r="I210" s="320">
        <v>2300</v>
      </c>
      <c r="J210" s="320"/>
      <c r="K210" s="320"/>
      <c r="L210" s="321"/>
      <c r="M210" s="320"/>
      <c r="N210" s="320"/>
      <c r="O210" s="320"/>
      <c r="P210" s="320"/>
      <c r="Q210" s="320"/>
      <c r="R210" s="322"/>
      <c r="S210" s="320"/>
    </row>
    <row r="211" spans="1:19" ht="21">
      <c r="A211" s="298"/>
      <c r="B211" s="285" t="s">
        <v>275</v>
      </c>
      <c r="C211" s="285"/>
      <c r="D211" s="286" t="s">
        <v>276</v>
      </c>
      <c r="E211" s="300">
        <f>SUM(E212:E216)</f>
        <v>20724</v>
      </c>
      <c r="F211" s="300">
        <f>SUM(F212:F216)</f>
        <v>17718</v>
      </c>
      <c r="G211" s="300">
        <f aca="true" t="shared" si="29" ref="G211:N211">SUM(G212:G216)</f>
        <v>17718</v>
      </c>
      <c r="H211" s="300">
        <f t="shared" si="29"/>
        <v>0</v>
      </c>
      <c r="I211" s="300">
        <f t="shared" si="29"/>
        <v>17718</v>
      </c>
      <c r="J211" s="300">
        <f t="shared" si="29"/>
        <v>0</v>
      </c>
      <c r="K211" s="300">
        <f t="shared" si="29"/>
        <v>0</v>
      </c>
      <c r="L211" s="300">
        <f t="shared" si="29"/>
        <v>0</v>
      </c>
      <c r="M211" s="300">
        <f t="shared" si="29"/>
        <v>0</v>
      </c>
      <c r="N211" s="300">
        <f t="shared" si="29"/>
        <v>0</v>
      </c>
      <c r="O211" s="300">
        <f>SUM(O213:O216)</f>
        <v>0</v>
      </c>
      <c r="P211" s="300">
        <f>SUM(P213:P216)</f>
        <v>0</v>
      </c>
      <c r="Q211" s="300">
        <f>SUM(Q213:Q216)</f>
        <v>0</v>
      </c>
      <c r="R211" s="287">
        <f>SUM(R213:R216)</f>
        <v>0</v>
      </c>
      <c r="S211" s="300">
        <f>SUM(S213:S216)</f>
        <v>0</v>
      </c>
    </row>
    <row r="212" spans="1:19" ht="12.75">
      <c r="A212" s="298"/>
      <c r="B212" s="285"/>
      <c r="C212" s="289" t="s">
        <v>189</v>
      </c>
      <c r="D212" s="290" t="s">
        <v>190</v>
      </c>
      <c r="E212" s="291">
        <v>500</v>
      </c>
      <c r="F212" s="291">
        <v>0</v>
      </c>
      <c r="G212" s="291"/>
      <c r="H212" s="291"/>
      <c r="I212" s="291"/>
      <c r="J212" s="300"/>
      <c r="K212" s="300"/>
      <c r="L212" s="313"/>
      <c r="M212" s="300"/>
      <c r="N212" s="300"/>
      <c r="O212" s="300"/>
      <c r="P212" s="300"/>
      <c r="Q212" s="300"/>
      <c r="R212" s="287"/>
      <c r="S212" s="300"/>
    </row>
    <row r="213" spans="1:19" ht="12.75">
      <c r="A213" s="288"/>
      <c r="B213" s="289"/>
      <c r="C213" s="289" t="s">
        <v>191</v>
      </c>
      <c r="D213" s="290" t="s">
        <v>192</v>
      </c>
      <c r="E213" s="291">
        <v>8534</v>
      </c>
      <c r="F213" s="291">
        <v>7500</v>
      </c>
      <c r="G213" s="291">
        <v>7500</v>
      </c>
      <c r="H213" s="291"/>
      <c r="I213" s="291">
        <v>7500</v>
      </c>
      <c r="J213" s="291"/>
      <c r="K213" s="291"/>
      <c r="L213" s="292"/>
      <c r="M213" s="291"/>
      <c r="N213" s="291"/>
      <c r="O213" s="291"/>
      <c r="P213" s="291"/>
      <c r="Q213" s="291"/>
      <c r="R213" s="301"/>
      <c r="S213" s="291"/>
    </row>
    <row r="214" spans="1:19" ht="12.75">
      <c r="A214" s="288"/>
      <c r="B214" s="289"/>
      <c r="C214" s="289" t="s">
        <v>228</v>
      </c>
      <c r="D214" s="290" t="s">
        <v>274</v>
      </c>
      <c r="E214" s="291">
        <v>300</v>
      </c>
      <c r="F214" s="291">
        <v>0</v>
      </c>
      <c r="G214" s="291"/>
      <c r="H214" s="291"/>
      <c r="I214" s="291"/>
      <c r="J214" s="291"/>
      <c r="K214" s="291"/>
      <c r="L214" s="292"/>
      <c r="M214" s="291"/>
      <c r="N214" s="291"/>
      <c r="O214" s="291"/>
      <c r="P214" s="291"/>
      <c r="Q214" s="291"/>
      <c r="R214" s="301"/>
      <c r="S214" s="291"/>
    </row>
    <row r="215" spans="1:19" ht="12.75">
      <c r="A215" s="288"/>
      <c r="B215" s="289"/>
      <c r="C215" s="289" t="s">
        <v>234</v>
      </c>
      <c r="D215" s="290" t="s">
        <v>277</v>
      </c>
      <c r="E215" s="291">
        <v>2769</v>
      </c>
      <c r="F215" s="291">
        <v>3446</v>
      </c>
      <c r="G215" s="291">
        <v>3446</v>
      </c>
      <c r="H215" s="291"/>
      <c r="I215" s="291">
        <v>3446</v>
      </c>
      <c r="J215" s="291"/>
      <c r="K215" s="291"/>
      <c r="L215" s="292"/>
      <c r="M215" s="291"/>
      <c r="N215" s="291"/>
      <c r="O215" s="291"/>
      <c r="P215" s="291"/>
      <c r="Q215" s="291"/>
      <c r="R215" s="301"/>
      <c r="S215" s="291"/>
    </row>
    <row r="216" spans="1:19" ht="34.5" thickBot="1">
      <c r="A216" s="288"/>
      <c r="B216" s="331"/>
      <c r="C216" s="331" t="s">
        <v>218</v>
      </c>
      <c r="D216" s="332" t="s">
        <v>219</v>
      </c>
      <c r="E216" s="333">
        <v>8621</v>
      </c>
      <c r="F216" s="333">
        <v>6772</v>
      </c>
      <c r="G216" s="333">
        <v>6772</v>
      </c>
      <c r="H216" s="333"/>
      <c r="I216" s="333">
        <v>6772</v>
      </c>
      <c r="J216" s="333"/>
      <c r="K216" s="333"/>
      <c r="L216" s="334"/>
      <c r="M216" s="333"/>
      <c r="N216" s="333"/>
      <c r="O216" s="333"/>
      <c r="P216" s="333"/>
      <c r="Q216" s="333"/>
      <c r="R216" s="335"/>
      <c r="S216" s="333"/>
    </row>
    <row r="217" spans="1:19" ht="12.75">
      <c r="A217" s="288"/>
      <c r="B217" s="327" t="s">
        <v>278</v>
      </c>
      <c r="C217" s="327"/>
      <c r="D217" s="328" t="s">
        <v>279</v>
      </c>
      <c r="E217" s="329">
        <f>SUM(E218:E228)</f>
        <v>143294.87999999998</v>
      </c>
      <c r="F217" s="329">
        <f>SUM(F218:F230)</f>
        <v>174725.1</v>
      </c>
      <c r="G217" s="329">
        <f aca="true" t="shared" si="30" ref="G217:S217">SUM(G218:G230)</f>
        <v>167725.1</v>
      </c>
      <c r="H217" s="329">
        <f t="shared" si="30"/>
        <v>134955</v>
      </c>
      <c r="I217" s="329">
        <f t="shared" si="30"/>
        <v>32130.1</v>
      </c>
      <c r="J217" s="329">
        <f t="shared" si="30"/>
        <v>0</v>
      </c>
      <c r="K217" s="329">
        <f t="shared" si="30"/>
        <v>640</v>
      </c>
      <c r="L217" s="329">
        <f t="shared" si="30"/>
        <v>0</v>
      </c>
      <c r="M217" s="329">
        <f t="shared" si="30"/>
        <v>0</v>
      </c>
      <c r="N217" s="329">
        <f t="shared" si="30"/>
        <v>0</v>
      </c>
      <c r="O217" s="329">
        <f t="shared" si="30"/>
        <v>7000</v>
      </c>
      <c r="P217" s="329">
        <f t="shared" si="30"/>
        <v>7000</v>
      </c>
      <c r="Q217" s="329">
        <f t="shared" si="30"/>
        <v>0</v>
      </c>
      <c r="R217" s="329">
        <f t="shared" si="30"/>
        <v>0</v>
      </c>
      <c r="S217" s="329">
        <f t="shared" si="30"/>
        <v>0</v>
      </c>
    </row>
    <row r="218" spans="1:19" ht="22.5">
      <c r="A218" s="288"/>
      <c r="B218" s="289"/>
      <c r="C218" s="289" t="s">
        <v>220</v>
      </c>
      <c r="D218" s="290" t="s">
        <v>259</v>
      </c>
      <c r="E218" s="291">
        <v>600</v>
      </c>
      <c r="F218" s="291">
        <v>640</v>
      </c>
      <c r="G218" s="291">
        <v>640</v>
      </c>
      <c r="H218" s="291"/>
      <c r="I218" s="291"/>
      <c r="J218" s="291"/>
      <c r="K218" s="291">
        <v>640</v>
      </c>
      <c r="L218" s="292"/>
      <c r="M218" s="291"/>
      <c r="N218" s="291"/>
      <c r="O218" s="291"/>
      <c r="P218" s="291"/>
      <c r="Q218" s="291"/>
      <c r="R218" s="301"/>
      <c r="S218" s="291"/>
    </row>
    <row r="219" spans="1:19" ht="22.5">
      <c r="A219" s="288"/>
      <c r="B219" s="289"/>
      <c r="C219" s="289" t="s">
        <v>203</v>
      </c>
      <c r="D219" s="290" t="s">
        <v>204</v>
      </c>
      <c r="E219" s="291">
        <v>91500</v>
      </c>
      <c r="F219" s="291">
        <v>107550</v>
      </c>
      <c r="G219" s="291">
        <v>107550</v>
      </c>
      <c r="H219" s="291">
        <v>107550</v>
      </c>
      <c r="I219" s="291"/>
      <c r="J219" s="291"/>
      <c r="K219" s="291"/>
      <c r="L219" s="292"/>
      <c r="M219" s="291"/>
      <c r="N219" s="291"/>
      <c r="O219" s="291"/>
      <c r="P219" s="291"/>
      <c r="Q219" s="291"/>
      <c r="R219" s="301"/>
      <c r="S219" s="291"/>
    </row>
    <row r="220" spans="1:19" ht="22.5">
      <c r="A220" s="288"/>
      <c r="B220" s="289"/>
      <c r="C220" s="289" t="s">
        <v>209</v>
      </c>
      <c r="D220" s="290" t="s">
        <v>210</v>
      </c>
      <c r="E220" s="291">
        <v>6125.23</v>
      </c>
      <c r="F220" s="291">
        <v>7250</v>
      </c>
      <c r="G220" s="291">
        <v>7250</v>
      </c>
      <c r="H220" s="291">
        <v>7250</v>
      </c>
      <c r="I220" s="291"/>
      <c r="J220" s="291"/>
      <c r="K220" s="291"/>
      <c r="L220" s="292"/>
      <c r="M220" s="291"/>
      <c r="N220" s="291"/>
      <c r="O220" s="291"/>
      <c r="P220" s="291"/>
      <c r="Q220" s="291"/>
      <c r="R220" s="301"/>
      <c r="S220" s="291"/>
    </row>
    <row r="221" spans="1:19" ht="22.5">
      <c r="A221" s="288"/>
      <c r="B221" s="289"/>
      <c r="C221" s="289" t="s">
        <v>183</v>
      </c>
      <c r="D221" s="290" t="s">
        <v>211</v>
      </c>
      <c r="E221" s="291">
        <v>16410</v>
      </c>
      <c r="F221" s="291">
        <v>17580</v>
      </c>
      <c r="G221" s="291">
        <v>17580</v>
      </c>
      <c r="H221" s="291">
        <v>17580</v>
      </c>
      <c r="I221" s="291"/>
      <c r="J221" s="291"/>
      <c r="K221" s="291"/>
      <c r="L221" s="292"/>
      <c r="M221" s="291"/>
      <c r="N221" s="291"/>
      <c r="O221" s="291"/>
      <c r="P221" s="291"/>
      <c r="Q221" s="291"/>
      <c r="R221" s="301"/>
      <c r="S221" s="291"/>
    </row>
    <row r="222" spans="1:19" ht="12.75">
      <c r="A222" s="288"/>
      <c r="B222" s="289"/>
      <c r="C222" s="289" t="s">
        <v>185</v>
      </c>
      <c r="D222" s="290" t="s">
        <v>212</v>
      </c>
      <c r="E222" s="291">
        <v>2130</v>
      </c>
      <c r="F222" s="291">
        <v>2575</v>
      </c>
      <c r="G222" s="291">
        <v>2575</v>
      </c>
      <c r="H222" s="291">
        <v>2575</v>
      </c>
      <c r="I222" s="291"/>
      <c r="J222" s="291"/>
      <c r="K222" s="291"/>
      <c r="L222" s="292"/>
      <c r="M222" s="291"/>
      <c r="N222" s="291"/>
      <c r="O222" s="291"/>
      <c r="P222" s="291"/>
      <c r="Q222" s="291"/>
      <c r="R222" s="301"/>
      <c r="S222" s="291"/>
    </row>
    <row r="223" spans="1:19" ht="12.75">
      <c r="A223" s="288"/>
      <c r="B223" s="289"/>
      <c r="C223" s="289" t="s">
        <v>189</v>
      </c>
      <c r="D223" s="290" t="s">
        <v>190</v>
      </c>
      <c r="E223" s="291">
        <v>1020</v>
      </c>
      <c r="F223" s="291">
        <v>2900</v>
      </c>
      <c r="G223" s="291">
        <v>2900</v>
      </c>
      <c r="H223" s="291"/>
      <c r="I223" s="291">
        <v>2900</v>
      </c>
      <c r="J223" s="291"/>
      <c r="K223" s="291"/>
      <c r="L223" s="292"/>
      <c r="M223" s="291"/>
      <c r="N223" s="291"/>
      <c r="O223" s="291"/>
      <c r="P223" s="291"/>
      <c r="Q223" s="291"/>
      <c r="R223" s="301"/>
      <c r="S223" s="291"/>
    </row>
    <row r="224" spans="1:19" ht="12.75">
      <c r="A224" s="288"/>
      <c r="B224" s="289"/>
      <c r="C224" s="289" t="s">
        <v>205</v>
      </c>
      <c r="D224" s="290" t="s">
        <v>206</v>
      </c>
      <c r="E224" s="291">
        <v>16400</v>
      </c>
      <c r="F224" s="291">
        <v>17090</v>
      </c>
      <c r="G224" s="291">
        <v>17090</v>
      </c>
      <c r="H224" s="291"/>
      <c r="I224" s="291">
        <v>17090</v>
      </c>
      <c r="J224" s="291"/>
      <c r="K224" s="291"/>
      <c r="L224" s="292"/>
      <c r="M224" s="291"/>
      <c r="N224" s="291"/>
      <c r="O224" s="291"/>
      <c r="P224" s="291"/>
      <c r="Q224" s="291"/>
      <c r="R224" s="301"/>
      <c r="S224" s="291"/>
    </row>
    <row r="225" spans="1:19" ht="12.75">
      <c r="A225" s="288"/>
      <c r="B225" s="289"/>
      <c r="C225" s="289" t="s">
        <v>195</v>
      </c>
      <c r="D225" s="290" t="s">
        <v>196</v>
      </c>
      <c r="E225" s="291">
        <v>600</v>
      </c>
      <c r="F225" s="291">
        <v>2100</v>
      </c>
      <c r="G225" s="291">
        <v>2100</v>
      </c>
      <c r="H225" s="291"/>
      <c r="I225" s="291">
        <v>2100</v>
      </c>
      <c r="J225" s="291"/>
      <c r="K225" s="291"/>
      <c r="L225" s="292"/>
      <c r="M225" s="291"/>
      <c r="N225" s="291"/>
      <c r="O225" s="291"/>
      <c r="P225" s="291"/>
      <c r="Q225" s="291"/>
      <c r="R225" s="301"/>
      <c r="S225" s="291"/>
    </row>
    <row r="226" spans="1:19" ht="12.75">
      <c r="A226" s="288"/>
      <c r="B226" s="289"/>
      <c r="C226" s="289" t="s">
        <v>226</v>
      </c>
      <c r="D226" s="290" t="s">
        <v>227</v>
      </c>
      <c r="E226" s="291">
        <v>0</v>
      </c>
      <c r="F226" s="291">
        <v>260</v>
      </c>
      <c r="G226" s="291">
        <v>260</v>
      </c>
      <c r="H226" s="291"/>
      <c r="I226" s="291">
        <v>260</v>
      </c>
      <c r="J226" s="291"/>
      <c r="K226" s="291"/>
      <c r="L226" s="292"/>
      <c r="M226" s="291"/>
      <c r="N226" s="291"/>
      <c r="O226" s="291"/>
      <c r="P226" s="291"/>
      <c r="Q226" s="291"/>
      <c r="R226" s="301"/>
      <c r="S226" s="291"/>
    </row>
    <row r="227" spans="1:19" ht="12.75">
      <c r="A227" s="288"/>
      <c r="B227" s="289"/>
      <c r="C227" s="289" t="s">
        <v>191</v>
      </c>
      <c r="D227" s="290" t="s">
        <v>192</v>
      </c>
      <c r="E227" s="291">
        <v>3040</v>
      </c>
      <c r="F227" s="291">
        <v>3290</v>
      </c>
      <c r="G227" s="291">
        <v>3290</v>
      </c>
      <c r="H227" s="291"/>
      <c r="I227" s="291">
        <v>3290</v>
      </c>
      <c r="J227" s="291"/>
      <c r="K227" s="291"/>
      <c r="L227" s="292"/>
      <c r="M227" s="291"/>
      <c r="N227" s="291"/>
      <c r="O227" s="291"/>
      <c r="P227" s="291"/>
      <c r="Q227" s="291"/>
      <c r="R227" s="301"/>
      <c r="S227" s="291"/>
    </row>
    <row r="228" spans="1:19" ht="12.75">
      <c r="A228" s="288"/>
      <c r="B228" s="289"/>
      <c r="C228" s="289" t="s">
        <v>236</v>
      </c>
      <c r="D228" s="290" t="s">
        <v>280</v>
      </c>
      <c r="E228" s="291">
        <v>5469.65</v>
      </c>
      <c r="F228" s="291">
        <v>6290.1</v>
      </c>
      <c r="G228" s="291">
        <v>6290.1</v>
      </c>
      <c r="H228" s="291"/>
      <c r="I228" s="291">
        <v>6290.1</v>
      </c>
      <c r="J228" s="291"/>
      <c r="K228" s="291"/>
      <c r="L228" s="292"/>
      <c r="M228" s="291"/>
      <c r="N228" s="291"/>
      <c r="O228" s="291"/>
      <c r="P228" s="291"/>
      <c r="Q228" s="291"/>
      <c r="R228" s="301"/>
      <c r="S228" s="291"/>
    </row>
    <row r="229" spans="1:19" ht="22.5">
      <c r="A229" s="288"/>
      <c r="B229" s="293"/>
      <c r="C229" s="289" t="s">
        <v>608</v>
      </c>
      <c r="D229" s="290" t="s">
        <v>609</v>
      </c>
      <c r="E229" s="297">
        <v>0</v>
      </c>
      <c r="F229" s="297">
        <v>200</v>
      </c>
      <c r="G229" s="297">
        <v>200</v>
      </c>
      <c r="H229" s="297"/>
      <c r="I229" s="297">
        <v>200</v>
      </c>
      <c r="J229" s="297"/>
      <c r="K229" s="297"/>
      <c r="L229" s="316"/>
      <c r="M229" s="297"/>
      <c r="N229" s="297"/>
      <c r="O229" s="297"/>
      <c r="P229" s="297"/>
      <c r="Q229" s="297"/>
      <c r="R229" s="295"/>
      <c r="S229" s="297"/>
    </row>
    <row r="230" spans="1:19" ht="12.75">
      <c r="A230" s="288"/>
      <c r="B230" s="293"/>
      <c r="C230" s="293" t="s">
        <v>207</v>
      </c>
      <c r="D230" s="306" t="s">
        <v>511</v>
      </c>
      <c r="E230" s="297">
        <v>0</v>
      </c>
      <c r="F230" s="297">
        <v>7000</v>
      </c>
      <c r="G230" s="297"/>
      <c r="H230" s="297"/>
      <c r="I230" s="297"/>
      <c r="J230" s="297"/>
      <c r="K230" s="297"/>
      <c r="L230" s="316"/>
      <c r="M230" s="297"/>
      <c r="N230" s="297"/>
      <c r="O230" s="297">
        <v>7000</v>
      </c>
      <c r="P230" s="297">
        <v>7000</v>
      </c>
      <c r="Q230" s="297"/>
      <c r="R230" s="295"/>
      <c r="S230" s="297"/>
    </row>
    <row r="231" spans="1:19" ht="12.75">
      <c r="A231" s="298"/>
      <c r="B231" s="285" t="s">
        <v>120</v>
      </c>
      <c r="C231" s="285"/>
      <c r="D231" s="393" t="s">
        <v>21</v>
      </c>
      <c r="E231" s="300">
        <f aca="true" t="shared" si="31" ref="E231:O231">SUM(E232:E233)</f>
        <v>53576.42</v>
      </c>
      <c r="F231" s="300">
        <f>SUM(F232:F233)</f>
        <v>51727</v>
      </c>
      <c r="G231" s="300">
        <f t="shared" si="31"/>
        <v>51727</v>
      </c>
      <c r="H231" s="300">
        <f t="shared" si="31"/>
        <v>0</v>
      </c>
      <c r="I231" s="300">
        <f t="shared" si="31"/>
        <v>51727</v>
      </c>
      <c r="J231" s="300">
        <f t="shared" si="31"/>
        <v>0</v>
      </c>
      <c r="K231" s="300">
        <f t="shared" si="31"/>
        <v>0</v>
      </c>
      <c r="L231" s="300">
        <f t="shared" si="31"/>
        <v>0</v>
      </c>
      <c r="M231" s="300">
        <f t="shared" si="31"/>
        <v>0</v>
      </c>
      <c r="N231" s="300">
        <f t="shared" si="31"/>
        <v>0</v>
      </c>
      <c r="O231" s="300">
        <f t="shared" si="31"/>
        <v>0</v>
      </c>
      <c r="P231" s="300">
        <f>SUM(P233:P233)</f>
        <v>0</v>
      </c>
      <c r="Q231" s="300">
        <f>SUM(Q233:Q233)</f>
        <v>0</v>
      </c>
      <c r="R231" s="287">
        <f>SUM(R233:R233)</f>
        <v>0</v>
      </c>
      <c r="S231" s="300">
        <f>SUM(S233:S233)</f>
        <v>0</v>
      </c>
    </row>
    <row r="232" spans="1:19" ht="12.75">
      <c r="A232" s="298"/>
      <c r="B232" s="285"/>
      <c r="C232" s="289" t="s">
        <v>187</v>
      </c>
      <c r="D232" s="290" t="s">
        <v>224</v>
      </c>
      <c r="E232" s="302">
        <v>200</v>
      </c>
      <c r="F232" s="302">
        <v>0</v>
      </c>
      <c r="G232" s="302"/>
      <c r="H232" s="302"/>
      <c r="I232" s="300"/>
      <c r="J232" s="300"/>
      <c r="K232" s="300"/>
      <c r="L232" s="313"/>
      <c r="M232" s="300"/>
      <c r="N232" s="300"/>
      <c r="O232" s="300"/>
      <c r="P232" s="300"/>
      <c r="Q232" s="300"/>
      <c r="R232" s="287"/>
      <c r="S232" s="300"/>
    </row>
    <row r="233" spans="1:19" ht="13.5" thickBot="1">
      <c r="A233" s="288"/>
      <c r="B233" s="289"/>
      <c r="C233" s="289" t="s">
        <v>236</v>
      </c>
      <c r="D233" s="290" t="s">
        <v>280</v>
      </c>
      <c r="E233" s="291">
        <v>53376.42</v>
      </c>
      <c r="F233" s="291">
        <v>51727</v>
      </c>
      <c r="G233" s="291">
        <v>51727</v>
      </c>
      <c r="H233" s="291"/>
      <c r="I233" s="291">
        <v>51727</v>
      </c>
      <c r="J233" s="291"/>
      <c r="K233" s="291"/>
      <c r="L233" s="292"/>
      <c r="M233" s="291"/>
      <c r="N233" s="291"/>
      <c r="O233" s="291"/>
      <c r="P233" s="291"/>
      <c r="Q233" s="291"/>
      <c r="R233" s="301"/>
      <c r="S233" s="291"/>
    </row>
    <row r="234" spans="1:19" ht="13.5" thickBot="1">
      <c r="A234" s="280" t="s">
        <v>281</v>
      </c>
      <c r="B234" s="281"/>
      <c r="C234" s="336"/>
      <c r="D234" s="310" t="s">
        <v>282</v>
      </c>
      <c r="E234" s="283">
        <f aca="true" t="shared" si="32" ref="E234:S234">SUM(E239,E235)</f>
        <v>80000</v>
      </c>
      <c r="F234" s="283">
        <f>SUM(F239,F235)</f>
        <v>75000</v>
      </c>
      <c r="G234" s="283">
        <f t="shared" si="32"/>
        <v>75000</v>
      </c>
      <c r="H234" s="283">
        <f t="shared" si="32"/>
        <v>28900</v>
      </c>
      <c r="I234" s="283">
        <f t="shared" si="32"/>
        <v>36100</v>
      </c>
      <c r="J234" s="283">
        <f t="shared" si="32"/>
        <v>10000</v>
      </c>
      <c r="K234" s="283">
        <f t="shared" si="32"/>
        <v>0</v>
      </c>
      <c r="L234" s="311">
        <f t="shared" si="32"/>
        <v>0</v>
      </c>
      <c r="M234" s="283">
        <f t="shared" si="32"/>
        <v>0</v>
      </c>
      <c r="N234" s="283">
        <f t="shared" si="32"/>
        <v>0</v>
      </c>
      <c r="O234" s="283">
        <f t="shared" si="32"/>
        <v>0</v>
      </c>
      <c r="P234" s="283">
        <f t="shared" si="32"/>
        <v>0</v>
      </c>
      <c r="Q234" s="283">
        <f t="shared" si="32"/>
        <v>0</v>
      </c>
      <c r="R234" s="312">
        <f t="shared" si="32"/>
        <v>0</v>
      </c>
      <c r="S234" s="283">
        <f t="shared" si="32"/>
        <v>0</v>
      </c>
    </row>
    <row r="235" spans="1:19" ht="12.75">
      <c r="A235" s="337"/>
      <c r="B235" s="338">
        <v>85153</v>
      </c>
      <c r="C235" s="339"/>
      <c r="D235" s="340" t="s">
        <v>283</v>
      </c>
      <c r="E235" s="341">
        <f aca="true" t="shared" si="33" ref="E235:S235">SUM(E236:E238)</f>
        <v>20000</v>
      </c>
      <c r="F235" s="341">
        <f>SUM(F236:F238)</f>
        <v>15000</v>
      </c>
      <c r="G235" s="342">
        <f t="shared" si="33"/>
        <v>15000</v>
      </c>
      <c r="H235" s="341">
        <f t="shared" si="33"/>
        <v>0</v>
      </c>
      <c r="I235" s="342">
        <f t="shared" si="33"/>
        <v>15000</v>
      </c>
      <c r="J235" s="341">
        <f t="shared" si="33"/>
        <v>0</v>
      </c>
      <c r="K235" s="342">
        <f t="shared" si="33"/>
        <v>0</v>
      </c>
      <c r="L235" s="343">
        <f t="shared" si="33"/>
        <v>0</v>
      </c>
      <c r="M235" s="341">
        <f t="shared" si="33"/>
        <v>0</v>
      </c>
      <c r="N235" s="342">
        <f t="shared" si="33"/>
        <v>0</v>
      </c>
      <c r="O235" s="341">
        <f t="shared" si="33"/>
        <v>0</v>
      </c>
      <c r="P235" s="342">
        <f t="shared" si="33"/>
        <v>0</v>
      </c>
      <c r="Q235" s="341">
        <f t="shared" si="33"/>
        <v>0</v>
      </c>
      <c r="R235" s="344">
        <f t="shared" si="33"/>
        <v>0</v>
      </c>
      <c r="S235" s="480">
        <f t="shared" si="33"/>
        <v>0</v>
      </c>
    </row>
    <row r="236" spans="1:19" ht="12.75">
      <c r="A236" s="345"/>
      <c r="B236" s="346"/>
      <c r="C236" s="347" t="s">
        <v>189</v>
      </c>
      <c r="D236" s="348" t="s">
        <v>190</v>
      </c>
      <c r="E236" s="349">
        <v>2000</v>
      </c>
      <c r="F236" s="349">
        <v>4800</v>
      </c>
      <c r="G236" s="350">
        <v>4800</v>
      </c>
      <c r="H236" s="349"/>
      <c r="I236" s="350">
        <v>4800</v>
      </c>
      <c r="J236" s="349"/>
      <c r="K236" s="350"/>
      <c r="L236" s="351"/>
      <c r="M236" s="349"/>
      <c r="N236" s="350"/>
      <c r="O236" s="349"/>
      <c r="P236" s="350"/>
      <c r="Q236" s="349"/>
      <c r="R236" s="352"/>
      <c r="S236" s="481"/>
    </row>
    <row r="237" spans="1:19" ht="12.75">
      <c r="A237" s="345"/>
      <c r="B237" s="346"/>
      <c r="C237" s="347" t="s">
        <v>191</v>
      </c>
      <c r="D237" s="348" t="s">
        <v>197</v>
      </c>
      <c r="E237" s="349">
        <v>17500</v>
      </c>
      <c r="F237" s="349">
        <v>10000</v>
      </c>
      <c r="G237" s="350">
        <v>10000</v>
      </c>
      <c r="H237" s="349"/>
      <c r="I237" s="350">
        <v>10000</v>
      </c>
      <c r="J237" s="349"/>
      <c r="K237" s="350"/>
      <c r="L237" s="351"/>
      <c r="M237" s="349"/>
      <c r="N237" s="350"/>
      <c r="O237" s="349"/>
      <c r="P237" s="350"/>
      <c r="Q237" s="349"/>
      <c r="R237" s="352"/>
      <c r="S237" s="481"/>
    </row>
    <row r="238" spans="1:19" ht="12.75">
      <c r="A238" s="345"/>
      <c r="B238" s="346"/>
      <c r="C238" s="347" t="s">
        <v>234</v>
      </c>
      <c r="D238" s="348" t="s">
        <v>235</v>
      </c>
      <c r="E238" s="349">
        <v>500</v>
      </c>
      <c r="F238" s="349">
        <v>200</v>
      </c>
      <c r="G238" s="350">
        <v>200</v>
      </c>
      <c r="H238" s="349"/>
      <c r="I238" s="350">
        <v>200</v>
      </c>
      <c r="J238" s="349"/>
      <c r="K238" s="350"/>
      <c r="L238" s="351"/>
      <c r="M238" s="349"/>
      <c r="N238" s="350"/>
      <c r="O238" s="349"/>
      <c r="P238" s="350"/>
      <c r="Q238" s="349"/>
      <c r="R238" s="352"/>
      <c r="S238" s="481"/>
    </row>
    <row r="239" spans="1:19" ht="21">
      <c r="A239" s="284"/>
      <c r="B239" s="285" t="s">
        <v>284</v>
      </c>
      <c r="C239" s="285"/>
      <c r="D239" s="353" t="s">
        <v>285</v>
      </c>
      <c r="E239" s="287">
        <f>SUM(E240:E247)</f>
        <v>60000</v>
      </c>
      <c r="F239" s="287">
        <f>SUM(F240:F247)</f>
        <v>60000</v>
      </c>
      <c r="G239" s="287">
        <f>SUM(G240:G247)</f>
        <v>60000</v>
      </c>
      <c r="H239" s="287">
        <f>SUM(H240:H247)</f>
        <v>28900</v>
      </c>
      <c r="I239" s="287">
        <f>SUM(I240:I247)</f>
        <v>21100</v>
      </c>
      <c r="J239" s="300">
        <f>SUM(J240:J246)</f>
        <v>10000</v>
      </c>
      <c r="K239" s="300">
        <f>SUM(K240:K246)</f>
        <v>0</v>
      </c>
      <c r="L239" s="313">
        <f>SUM(L240:L246)</f>
        <v>0</v>
      </c>
      <c r="M239" s="300">
        <f>SUM(M240:M247)</f>
        <v>0</v>
      </c>
      <c r="N239" s="287">
        <f>SUM(N240:N247)</f>
        <v>0</v>
      </c>
      <c r="O239" s="300">
        <f>SUM(O240:O246)</f>
        <v>0</v>
      </c>
      <c r="P239" s="300">
        <f>SUM(P240:P246)</f>
        <v>0</v>
      </c>
      <c r="Q239" s="300">
        <f>SUM(Q240:Q246)</f>
        <v>0</v>
      </c>
      <c r="R239" s="287">
        <f>SUM(R240:R247)</f>
        <v>0</v>
      </c>
      <c r="S239" s="482">
        <f>SUM(S240:S247)</f>
        <v>0</v>
      </c>
    </row>
    <row r="240" spans="1:19" ht="56.25">
      <c r="A240" s="288"/>
      <c r="B240" s="289"/>
      <c r="C240" s="289" t="s">
        <v>286</v>
      </c>
      <c r="D240" s="290" t="s">
        <v>287</v>
      </c>
      <c r="E240" s="291">
        <v>9000</v>
      </c>
      <c r="F240" s="291">
        <v>10000</v>
      </c>
      <c r="G240" s="291">
        <v>10000</v>
      </c>
      <c r="H240" s="291"/>
      <c r="I240" s="291"/>
      <c r="J240" s="291">
        <v>10000</v>
      </c>
      <c r="K240" s="291"/>
      <c r="L240" s="292"/>
      <c r="M240" s="291"/>
      <c r="N240" s="291"/>
      <c r="O240" s="291"/>
      <c r="P240" s="291"/>
      <c r="Q240" s="291"/>
      <c r="R240" s="301"/>
      <c r="S240" s="291"/>
    </row>
    <row r="241" spans="1:19" ht="22.5">
      <c r="A241" s="288"/>
      <c r="B241" s="289"/>
      <c r="C241" s="289" t="s">
        <v>183</v>
      </c>
      <c r="D241" s="290" t="s">
        <v>211</v>
      </c>
      <c r="E241" s="291">
        <v>2100</v>
      </c>
      <c r="F241" s="291">
        <v>2500</v>
      </c>
      <c r="G241" s="291">
        <v>2500</v>
      </c>
      <c r="H241" s="291">
        <v>2500</v>
      </c>
      <c r="I241" s="291"/>
      <c r="J241" s="291"/>
      <c r="K241" s="291"/>
      <c r="L241" s="292"/>
      <c r="M241" s="291"/>
      <c r="N241" s="291"/>
      <c r="O241" s="291"/>
      <c r="P241" s="291"/>
      <c r="Q241" s="291"/>
      <c r="R241" s="301"/>
      <c r="S241" s="291"/>
    </row>
    <row r="242" spans="1:19" ht="12.75">
      <c r="A242" s="288"/>
      <c r="B242" s="289"/>
      <c r="C242" s="289" t="s">
        <v>185</v>
      </c>
      <c r="D242" s="290" t="s">
        <v>212</v>
      </c>
      <c r="E242" s="291">
        <v>300</v>
      </c>
      <c r="F242" s="291">
        <v>400</v>
      </c>
      <c r="G242" s="291">
        <v>400</v>
      </c>
      <c r="H242" s="291">
        <v>400</v>
      </c>
      <c r="I242" s="291"/>
      <c r="J242" s="291"/>
      <c r="K242" s="291"/>
      <c r="L242" s="292"/>
      <c r="M242" s="291"/>
      <c r="N242" s="291"/>
      <c r="O242" s="291"/>
      <c r="P242" s="291"/>
      <c r="Q242" s="291"/>
      <c r="R242" s="301"/>
      <c r="S242" s="291"/>
    </row>
    <row r="243" spans="1:19" ht="12.75">
      <c r="A243" s="288"/>
      <c r="B243" s="289"/>
      <c r="C243" s="289" t="s">
        <v>187</v>
      </c>
      <c r="D243" s="290" t="s">
        <v>224</v>
      </c>
      <c r="E243" s="291">
        <v>24100</v>
      </c>
      <c r="F243" s="291">
        <v>26000</v>
      </c>
      <c r="G243" s="291">
        <v>26000</v>
      </c>
      <c r="H243" s="291">
        <v>26000</v>
      </c>
      <c r="I243" s="291"/>
      <c r="J243" s="291"/>
      <c r="K243" s="291"/>
      <c r="L243" s="292"/>
      <c r="M243" s="291"/>
      <c r="N243" s="291"/>
      <c r="O243" s="291"/>
      <c r="P243" s="291"/>
      <c r="Q243" s="291"/>
      <c r="R243" s="301"/>
      <c r="S243" s="291"/>
    </row>
    <row r="244" spans="1:19" ht="12.75">
      <c r="A244" s="288"/>
      <c r="B244" s="289"/>
      <c r="C244" s="289" t="s">
        <v>189</v>
      </c>
      <c r="D244" s="290" t="s">
        <v>213</v>
      </c>
      <c r="E244" s="291">
        <v>6400</v>
      </c>
      <c r="F244" s="291">
        <v>8000</v>
      </c>
      <c r="G244" s="291">
        <v>8000</v>
      </c>
      <c r="H244" s="291"/>
      <c r="I244" s="291">
        <v>8000</v>
      </c>
      <c r="J244" s="291"/>
      <c r="K244" s="291"/>
      <c r="L244" s="292"/>
      <c r="M244" s="291"/>
      <c r="N244" s="291"/>
      <c r="O244" s="291"/>
      <c r="P244" s="291"/>
      <c r="Q244" s="291"/>
      <c r="R244" s="301"/>
      <c r="S244" s="291"/>
    </row>
    <row r="245" spans="1:19" ht="12.75">
      <c r="A245" s="288"/>
      <c r="B245" s="289"/>
      <c r="C245" s="289" t="s">
        <v>191</v>
      </c>
      <c r="D245" s="290" t="s">
        <v>192</v>
      </c>
      <c r="E245" s="291">
        <v>16600</v>
      </c>
      <c r="F245" s="291">
        <v>11600</v>
      </c>
      <c r="G245" s="291">
        <v>11600</v>
      </c>
      <c r="H245" s="291"/>
      <c r="I245" s="291">
        <v>11600</v>
      </c>
      <c r="J245" s="291"/>
      <c r="K245" s="291"/>
      <c r="L245" s="292"/>
      <c r="M245" s="291"/>
      <c r="N245" s="291"/>
      <c r="O245" s="291"/>
      <c r="P245" s="291"/>
      <c r="Q245" s="291"/>
      <c r="R245" s="301"/>
      <c r="S245" s="291"/>
    </row>
    <row r="246" spans="1:19" ht="12.75">
      <c r="A246" s="288"/>
      <c r="B246" s="289"/>
      <c r="C246" s="289" t="s">
        <v>234</v>
      </c>
      <c r="D246" s="290" t="s">
        <v>235</v>
      </c>
      <c r="E246" s="291">
        <v>1000</v>
      </c>
      <c r="F246" s="291">
        <v>1000</v>
      </c>
      <c r="G246" s="291">
        <v>1000</v>
      </c>
      <c r="H246" s="291"/>
      <c r="I246" s="291">
        <v>1000</v>
      </c>
      <c r="J246" s="291"/>
      <c r="K246" s="291"/>
      <c r="L246" s="292"/>
      <c r="M246" s="291"/>
      <c r="N246" s="291"/>
      <c r="O246" s="291"/>
      <c r="P246" s="291"/>
      <c r="Q246" s="291"/>
      <c r="R246" s="301"/>
      <c r="S246" s="291"/>
    </row>
    <row r="247" spans="1:19" ht="34.5" thickBot="1">
      <c r="A247" s="304"/>
      <c r="B247" s="354"/>
      <c r="C247" s="354" t="s">
        <v>218</v>
      </c>
      <c r="D247" s="355" t="s">
        <v>219</v>
      </c>
      <c r="E247" s="356">
        <v>500</v>
      </c>
      <c r="F247" s="356">
        <v>500</v>
      </c>
      <c r="G247" s="356">
        <v>500</v>
      </c>
      <c r="H247" s="356"/>
      <c r="I247" s="356">
        <v>500</v>
      </c>
      <c r="J247" s="356"/>
      <c r="K247" s="356"/>
      <c r="L247" s="357"/>
      <c r="M247" s="356"/>
      <c r="N247" s="356"/>
      <c r="O247" s="356"/>
      <c r="P247" s="356"/>
      <c r="Q247" s="356"/>
      <c r="R247" s="358"/>
      <c r="S247" s="356"/>
    </row>
    <row r="248" spans="1:19" ht="13.5" thickBot="1">
      <c r="A248" s="280" t="s">
        <v>121</v>
      </c>
      <c r="B248" s="281"/>
      <c r="C248" s="281"/>
      <c r="D248" s="310" t="s">
        <v>122</v>
      </c>
      <c r="E248" s="283">
        <f>SUM(E249,E255,E272,E274,E277,E279,E281,E300,E310,E308)</f>
        <v>3531281</v>
      </c>
      <c r="F248" s="283">
        <f>SUM(F249,F255,F272,F274,F277,F279,F281,F300,F310,F308,F251)</f>
        <v>3483500</v>
      </c>
      <c r="G248" s="283">
        <f aca="true" t="shared" si="34" ref="G248:S248">SUM(G249,G255,G272,G274,G277,G279,G281,G300,G310,G308,G251)</f>
        <v>3483500</v>
      </c>
      <c r="H248" s="283">
        <f t="shared" si="34"/>
        <v>569580</v>
      </c>
      <c r="I248" s="283">
        <f t="shared" si="34"/>
        <v>94161</v>
      </c>
      <c r="J248" s="283">
        <f t="shared" si="34"/>
        <v>0</v>
      </c>
      <c r="K248" s="283">
        <f t="shared" si="34"/>
        <v>2819759</v>
      </c>
      <c r="L248" s="283">
        <f t="shared" si="34"/>
        <v>0</v>
      </c>
      <c r="M248" s="283">
        <f t="shared" si="34"/>
        <v>0</v>
      </c>
      <c r="N248" s="283">
        <f t="shared" si="34"/>
        <v>0</v>
      </c>
      <c r="O248" s="283">
        <f t="shared" si="34"/>
        <v>0</v>
      </c>
      <c r="P248" s="283">
        <f t="shared" si="34"/>
        <v>0</v>
      </c>
      <c r="Q248" s="283">
        <f t="shared" si="34"/>
        <v>0</v>
      </c>
      <c r="R248" s="283">
        <f t="shared" si="34"/>
        <v>0</v>
      </c>
      <c r="S248" s="283">
        <f t="shared" si="34"/>
        <v>0</v>
      </c>
    </row>
    <row r="249" spans="1:19" ht="12.75">
      <c r="A249" s="284"/>
      <c r="B249" s="285" t="s">
        <v>288</v>
      </c>
      <c r="C249" s="285"/>
      <c r="D249" s="286" t="s">
        <v>289</v>
      </c>
      <c r="E249" s="300">
        <f aca="true" t="shared" si="35" ref="E249:S249">SUM(E250)</f>
        <v>142574</v>
      </c>
      <c r="F249" s="300">
        <f t="shared" si="35"/>
        <v>167683</v>
      </c>
      <c r="G249" s="300">
        <f t="shared" si="35"/>
        <v>167683</v>
      </c>
      <c r="H249" s="300">
        <f t="shared" si="35"/>
        <v>0</v>
      </c>
      <c r="I249" s="300">
        <f t="shared" si="35"/>
        <v>0</v>
      </c>
      <c r="J249" s="300">
        <f t="shared" si="35"/>
        <v>0</v>
      </c>
      <c r="K249" s="300">
        <f t="shared" si="35"/>
        <v>167683</v>
      </c>
      <c r="L249" s="313">
        <f t="shared" si="35"/>
        <v>0</v>
      </c>
      <c r="M249" s="300">
        <f t="shared" si="35"/>
        <v>0</v>
      </c>
      <c r="N249" s="300">
        <f t="shared" si="35"/>
        <v>0</v>
      </c>
      <c r="O249" s="300">
        <f t="shared" si="35"/>
        <v>0</v>
      </c>
      <c r="P249" s="300">
        <f t="shared" si="35"/>
        <v>0</v>
      </c>
      <c r="Q249" s="300">
        <f t="shared" si="35"/>
        <v>0</v>
      </c>
      <c r="R249" s="287">
        <f t="shared" si="35"/>
        <v>0</v>
      </c>
      <c r="S249" s="300">
        <f t="shared" si="35"/>
        <v>0</v>
      </c>
    </row>
    <row r="250" spans="1:19" ht="22.5">
      <c r="A250" s="288"/>
      <c r="B250" s="289"/>
      <c r="C250" s="289" t="s">
        <v>512</v>
      </c>
      <c r="D250" s="290" t="s">
        <v>291</v>
      </c>
      <c r="E250" s="291">
        <v>142574</v>
      </c>
      <c r="F250" s="291">
        <v>167683</v>
      </c>
      <c r="G250" s="291">
        <v>167683</v>
      </c>
      <c r="H250" s="291"/>
      <c r="I250" s="291"/>
      <c r="J250" s="291"/>
      <c r="K250" s="291">
        <v>167683</v>
      </c>
      <c r="L250" s="292"/>
      <c r="M250" s="291"/>
      <c r="N250" s="291"/>
      <c r="O250" s="291"/>
      <c r="P250" s="291"/>
      <c r="Q250" s="291"/>
      <c r="R250" s="301"/>
      <c r="S250" s="291"/>
    </row>
    <row r="251" spans="1:19" ht="12.75">
      <c r="A251" s="288"/>
      <c r="B251" s="285" t="s">
        <v>650</v>
      </c>
      <c r="C251" s="285"/>
      <c r="D251" s="286" t="s">
        <v>651</v>
      </c>
      <c r="E251" s="300">
        <f>SUM(E252:E254)</f>
        <v>0</v>
      </c>
      <c r="F251" s="300">
        <f aca="true" t="shared" si="36" ref="F251:S251">SUM(F252:F254)</f>
        <v>11488</v>
      </c>
      <c r="G251" s="300">
        <f t="shared" si="36"/>
        <v>11488</v>
      </c>
      <c r="H251" s="300">
        <f t="shared" si="36"/>
        <v>11488</v>
      </c>
      <c r="I251" s="300">
        <f t="shared" si="36"/>
        <v>0</v>
      </c>
      <c r="J251" s="300">
        <f t="shared" si="36"/>
        <v>0</v>
      </c>
      <c r="K251" s="300">
        <f t="shared" si="36"/>
        <v>0</v>
      </c>
      <c r="L251" s="300">
        <f t="shared" si="36"/>
        <v>0</v>
      </c>
      <c r="M251" s="300">
        <f t="shared" si="36"/>
        <v>0</v>
      </c>
      <c r="N251" s="300">
        <f t="shared" si="36"/>
        <v>0</v>
      </c>
      <c r="O251" s="300">
        <f t="shared" si="36"/>
        <v>0</v>
      </c>
      <c r="P251" s="300">
        <f t="shared" si="36"/>
        <v>0</v>
      </c>
      <c r="Q251" s="300">
        <f t="shared" si="36"/>
        <v>0</v>
      </c>
      <c r="R251" s="300">
        <f t="shared" si="36"/>
        <v>0</v>
      </c>
      <c r="S251" s="300">
        <f t="shared" si="36"/>
        <v>0</v>
      </c>
    </row>
    <row r="252" spans="1:19" ht="22.5">
      <c r="A252" s="288"/>
      <c r="B252" s="285"/>
      <c r="C252" s="289" t="s">
        <v>183</v>
      </c>
      <c r="D252" s="290" t="s">
        <v>211</v>
      </c>
      <c r="E252" s="302">
        <v>0</v>
      </c>
      <c r="F252" s="302">
        <v>1653</v>
      </c>
      <c r="G252" s="302">
        <v>1653</v>
      </c>
      <c r="H252" s="302">
        <v>1653</v>
      </c>
      <c r="I252" s="302"/>
      <c r="J252" s="302"/>
      <c r="K252" s="302"/>
      <c r="L252" s="303"/>
      <c r="M252" s="300"/>
      <c r="N252" s="300"/>
      <c r="O252" s="300"/>
      <c r="P252" s="300"/>
      <c r="Q252" s="300"/>
      <c r="R252" s="287"/>
      <c r="S252" s="300"/>
    </row>
    <row r="253" spans="1:19" ht="12.75">
      <c r="A253" s="288"/>
      <c r="B253" s="289"/>
      <c r="C253" s="289" t="s">
        <v>185</v>
      </c>
      <c r="D253" s="290" t="s">
        <v>294</v>
      </c>
      <c r="E253" s="291">
        <v>0</v>
      </c>
      <c r="F253" s="291">
        <v>235</v>
      </c>
      <c r="G253" s="291">
        <v>235</v>
      </c>
      <c r="H253" s="291">
        <v>235</v>
      </c>
      <c r="I253" s="291"/>
      <c r="J253" s="291"/>
      <c r="K253" s="291"/>
      <c r="L253" s="292"/>
      <c r="M253" s="291"/>
      <c r="N253" s="291"/>
      <c r="O253" s="291"/>
      <c r="P253" s="291"/>
      <c r="Q253" s="291"/>
      <c r="R253" s="301"/>
      <c r="S253" s="291"/>
    </row>
    <row r="254" spans="1:19" ht="12.75">
      <c r="A254" s="288"/>
      <c r="B254" s="289"/>
      <c r="C254" s="289" t="s">
        <v>187</v>
      </c>
      <c r="D254" s="290" t="s">
        <v>188</v>
      </c>
      <c r="E254" s="291">
        <v>0</v>
      </c>
      <c r="F254" s="291">
        <v>9600</v>
      </c>
      <c r="G254" s="291">
        <v>9600</v>
      </c>
      <c r="H254" s="291">
        <v>9600</v>
      </c>
      <c r="I254" s="291"/>
      <c r="J254" s="291"/>
      <c r="K254" s="291"/>
      <c r="L254" s="292"/>
      <c r="M254" s="291"/>
      <c r="N254" s="291"/>
      <c r="O254" s="291"/>
      <c r="P254" s="291"/>
      <c r="Q254" s="291"/>
      <c r="R254" s="301"/>
      <c r="S254" s="291"/>
    </row>
    <row r="255" spans="1:19" ht="63">
      <c r="A255" s="298"/>
      <c r="B255" s="285" t="s">
        <v>123</v>
      </c>
      <c r="C255" s="285"/>
      <c r="D255" s="286" t="s">
        <v>293</v>
      </c>
      <c r="E255" s="300">
        <f aca="true" t="shared" si="37" ref="E255:L255">SUM(E256:E271)</f>
        <v>1981353</v>
      </c>
      <c r="F255" s="300">
        <f t="shared" si="37"/>
        <v>2185500</v>
      </c>
      <c r="G255" s="300">
        <f t="shared" si="37"/>
        <v>2185500</v>
      </c>
      <c r="H255" s="300">
        <f t="shared" si="37"/>
        <v>45633</v>
      </c>
      <c r="I255" s="300">
        <f t="shared" si="37"/>
        <v>22357</v>
      </c>
      <c r="J255" s="300">
        <f t="shared" si="37"/>
        <v>0</v>
      </c>
      <c r="K255" s="300">
        <f t="shared" si="37"/>
        <v>2117510</v>
      </c>
      <c r="L255" s="300">
        <f t="shared" si="37"/>
        <v>0</v>
      </c>
      <c r="M255" s="300">
        <f aca="true" t="shared" si="38" ref="M255:S255">SUM(M257:M271)</f>
        <v>0</v>
      </c>
      <c r="N255" s="300">
        <f t="shared" si="38"/>
        <v>0</v>
      </c>
      <c r="O255" s="300">
        <f t="shared" si="38"/>
        <v>0</v>
      </c>
      <c r="P255" s="300">
        <f t="shared" si="38"/>
        <v>0</v>
      </c>
      <c r="Q255" s="300">
        <f t="shared" si="38"/>
        <v>0</v>
      </c>
      <c r="R255" s="287">
        <f t="shared" si="38"/>
        <v>0</v>
      </c>
      <c r="S255" s="300">
        <f t="shared" si="38"/>
        <v>0</v>
      </c>
    </row>
    <row r="256" spans="1:19" ht="45">
      <c r="A256" s="298"/>
      <c r="B256" s="285"/>
      <c r="C256" s="314" t="s">
        <v>125</v>
      </c>
      <c r="D256" s="315" t="s">
        <v>126</v>
      </c>
      <c r="E256" s="302">
        <v>4000</v>
      </c>
      <c r="F256" s="302">
        <v>2000</v>
      </c>
      <c r="G256" s="302">
        <v>2000</v>
      </c>
      <c r="H256" s="302"/>
      <c r="I256" s="302">
        <v>2000</v>
      </c>
      <c r="J256" s="302"/>
      <c r="K256" s="302"/>
      <c r="L256" s="303"/>
      <c r="M256" s="300"/>
      <c r="N256" s="300"/>
      <c r="O256" s="300"/>
      <c r="P256" s="300"/>
      <c r="Q256" s="300"/>
      <c r="R256" s="287"/>
      <c r="S256" s="300"/>
    </row>
    <row r="257" spans="1:19" ht="12.75">
      <c r="A257" s="288"/>
      <c r="B257" s="289"/>
      <c r="C257" s="359" t="s">
        <v>290</v>
      </c>
      <c r="D257" s="360" t="s">
        <v>292</v>
      </c>
      <c r="E257" s="291">
        <v>1917600</v>
      </c>
      <c r="F257" s="291">
        <v>2117510</v>
      </c>
      <c r="G257" s="291">
        <v>2117510</v>
      </c>
      <c r="H257" s="291"/>
      <c r="I257" s="291"/>
      <c r="J257" s="291"/>
      <c r="K257" s="291">
        <v>2117510</v>
      </c>
      <c r="L257" s="292"/>
      <c r="M257" s="291"/>
      <c r="N257" s="291"/>
      <c r="O257" s="291"/>
      <c r="P257" s="291"/>
      <c r="Q257" s="291"/>
      <c r="R257" s="301"/>
      <c r="S257" s="291"/>
    </row>
    <row r="258" spans="1:19" ht="22.5">
      <c r="A258" s="288"/>
      <c r="B258" s="289"/>
      <c r="C258" s="289" t="s">
        <v>203</v>
      </c>
      <c r="D258" s="290" t="s">
        <v>204</v>
      </c>
      <c r="E258" s="291">
        <v>32100</v>
      </c>
      <c r="F258" s="291">
        <v>33300</v>
      </c>
      <c r="G258" s="291">
        <v>33300</v>
      </c>
      <c r="H258" s="291">
        <v>33300</v>
      </c>
      <c r="I258" s="291"/>
      <c r="J258" s="291"/>
      <c r="K258" s="291"/>
      <c r="L258" s="292"/>
      <c r="M258" s="291"/>
      <c r="N258" s="291"/>
      <c r="O258" s="291"/>
      <c r="P258" s="291"/>
      <c r="Q258" s="291"/>
      <c r="R258" s="301"/>
      <c r="S258" s="291"/>
    </row>
    <row r="259" spans="1:19" ht="22.5">
      <c r="A259" s="288"/>
      <c r="B259" s="289"/>
      <c r="C259" s="289" t="s">
        <v>209</v>
      </c>
      <c r="D259" s="290" t="s">
        <v>210</v>
      </c>
      <c r="E259" s="291">
        <v>2823</v>
      </c>
      <c r="F259" s="291">
        <v>4080</v>
      </c>
      <c r="G259" s="291">
        <v>4080</v>
      </c>
      <c r="H259" s="291">
        <v>4080</v>
      </c>
      <c r="I259" s="291"/>
      <c r="J259" s="291"/>
      <c r="K259" s="291"/>
      <c r="L259" s="292"/>
      <c r="M259" s="291"/>
      <c r="N259" s="291"/>
      <c r="O259" s="291"/>
      <c r="P259" s="291"/>
      <c r="Q259" s="291"/>
      <c r="R259" s="301"/>
      <c r="S259" s="291"/>
    </row>
    <row r="260" spans="1:19" ht="22.5">
      <c r="A260" s="288"/>
      <c r="B260" s="289"/>
      <c r="C260" s="289" t="s">
        <v>183</v>
      </c>
      <c r="D260" s="290" t="s">
        <v>211</v>
      </c>
      <c r="E260" s="291">
        <v>5986</v>
      </c>
      <c r="F260" s="291">
        <v>6437</v>
      </c>
      <c r="G260" s="291">
        <v>6437</v>
      </c>
      <c r="H260" s="291">
        <v>6437</v>
      </c>
      <c r="I260" s="291"/>
      <c r="J260" s="291"/>
      <c r="K260" s="291"/>
      <c r="L260" s="292"/>
      <c r="M260" s="291"/>
      <c r="N260" s="291"/>
      <c r="O260" s="291"/>
      <c r="P260" s="291"/>
      <c r="Q260" s="291"/>
      <c r="R260" s="301"/>
      <c r="S260" s="291"/>
    </row>
    <row r="261" spans="1:19" ht="12.75">
      <c r="A261" s="288"/>
      <c r="B261" s="289"/>
      <c r="C261" s="289" t="s">
        <v>185</v>
      </c>
      <c r="D261" s="290" t="s">
        <v>294</v>
      </c>
      <c r="E261" s="291">
        <v>856</v>
      </c>
      <c r="F261" s="291">
        <v>916</v>
      </c>
      <c r="G261" s="291">
        <v>916</v>
      </c>
      <c r="H261" s="291">
        <v>916</v>
      </c>
      <c r="I261" s="291"/>
      <c r="J261" s="291"/>
      <c r="K261" s="291"/>
      <c r="L261" s="292"/>
      <c r="M261" s="291"/>
      <c r="N261" s="291"/>
      <c r="O261" s="291"/>
      <c r="P261" s="291"/>
      <c r="Q261" s="291"/>
      <c r="R261" s="301"/>
      <c r="S261" s="291"/>
    </row>
    <row r="262" spans="1:19" ht="12.75">
      <c r="A262" s="288"/>
      <c r="B262" s="289"/>
      <c r="C262" s="289" t="s">
        <v>187</v>
      </c>
      <c r="D262" s="290" t="s">
        <v>188</v>
      </c>
      <c r="E262" s="291">
        <v>750</v>
      </c>
      <c r="F262" s="291">
        <v>900</v>
      </c>
      <c r="G262" s="291">
        <v>900</v>
      </c>
      <c r="H262" s="291">
        <v>900</v>
      </c>
      <c r="I262" s="291"/>
      <c r="J262" s="291"/>
      <c r="K262" s="291"/>
      <c r="L262" s="292"/>
      <c r="M262" s="291"/>
      <c r="N262" s="291"/>
      <c r="O262" s="291"/>
      <c r="P262" s="291"/>
      <c r="Q262" s="291"/>
      <c r="R262" s="301"/>
      <c r="S262" s="291"/>
    </row>
    <row r="263" spans="1:19" ht="12.75">
      <c r="A263" s="288"/>
      <c r="B263" s="289"/>
      <c r="C263" s="289" t="s">
        <v>189</v>
      </c>
      <c r="D263" s="290" t="s">
        <v>190</v>
      </c>
      <c r="E263" s="291">
        <v>4842</v>
      </c>
      <c r="F263" s="291">
        <v>5927</v>
      </c>
      <c r="G263" s="291">
        <v>5927</v>
      </c>
      <c r="H263" s="291"/>
      <c r="I263" s="291">
        <v>5927</v>
      </c>
      <c r="J263" s="291"/>
      <c r="K263" s="291"/>
      <c r="L263" s="292"/>
      <c r="M263" s="291"/>
      <c r="N263" s="291"/>
      <c r="O263" s="291"/>
      <c r="P263" s="291"/>
      <c r="Q263" s="291"/>
      <c r="R263" s="301"/>
      <c r="S263" s="291"/>
    </row>
    <row r="264" spans="1:19" ht="12.75">
      <c r="A264" s="288"/>
      <c r="B264" s="289"/>
      <c r="C264" s="289" t="s">
        <v>195</v>
      </c>
      <c r="D264" s="290" t="s">
        <v>196</v>
      </c>
      <c r="E264" s="291">
        <v>150</v>
      </c>
      <c r="F264" s="291">
        <v>300</v>
      </c>
      <c r="G264" s="291">
        <v>300</v>
      </c>
      <c r="H264" s="291"/>
      <c r="I264" s="291">
        <v>300</v>
      </c>
      <c r="J264" s="291"/>
      <c r="K264" s="291"/>
      <c r="L264" s="292"/>
      <c r="M264" s="291"/>
      <c r="N264" s="291"/>
      <c r="O264" s="291"/>
      <c r="P264" s="291"/>
      <c r="Q264" s="291"/>
      <c r="R264" s="301"/>
      <c r="S264" s="291"/>
    </row>
    <row r="265" spans="1:19" ht="12.75">
      <c r="A265" s="288"/>
      <c r="B265" s="289"/>
      <c r="C265" s="289" t="s">
        <v>191</v>
      </c>
      <c r="D265" s="290" t="s">
        <v>192</v>
      </c>
      <c r="E265" s="291">
        <v>6345</v>
      </c>
      <c r="F265" s="291">
        <v>7680</v>
      </c>
      <c r="G265" s="291">
        <v>7680</v>
      </c>
      <c r="H265" s="291"/>
      <c r="I265" s="291">
        <v>7680</v>
      </c>
      <c r="J265" s="291"/>
      <c r="K265" s="291"/>
      <c r="L265" s="292"/>
      <c r="M265" s="291"/>
      <c r="N265" s="291"/>
      <c r="O265" s="291"/>
      <c r="P265" s="291"/>
      <c r="Q265" s="291"/>
      <c r="R265" s="301"/>
      <c r="S265" s="291"/>
    </row>
    <row r="266" spans="1:19" ht="22.5">
      <c r="A266" s="288"/>
      <c r="B266" s="289"/>
      <c r="C266" s="289" t="s">
        <v>228</v>
      </c>
      <c r="D266" s="290" t="s">
        <v>229</v>
      </c>
      <c r="E266" s="291">
        <v>300</v>
      </c>
      <c r="F266" s="291">
        <v>300</v>
      </c>
      <c r="G266" s="291">
        <v>300</v>
      </c>
      <c r="H266" s="291"/>
      <c r="I266" s="291">
        <v>300</v>
      </c>
      <c r="J266" s="291"/>
      <c r="K266" s="291"/>
      <c r="L266" s="292"/>
      <c r="M266" s="291"/>
      <c r="N266" s="291"/>
      <c r="O266" s="291"/>
      <c r="P266" s="291"/>
      <c r="Q266" s="291"/>
      <c r="R266" s="301"/>
      <c r="S266" s="291"/>
    </row>
    <row r="267" spans="1:19" ht="33.75">
      <c r="A267" s="288"/>
      <c r="B267" s="289"/>
      <c r="C267" s="289" t="s">
        <v>232</v>
      </c>
      <c r="D267" s="290" t="s">
        <v>233</v>
      </c>
      <c r="E267" s="291">
        <v>1107</v>
      </c>
      <c r="F267" s="291">
        <v>1285</v>
      </c>
      <c r="G267" s="291">
        <v>1285</v>
      </c>
      <c r="H267" s="291"/>
      <c r="I267" s="291">
        <v>1285</v>
      </c>
      <c r="J267" s="291"/>
      <c r="K267" s="291"/>
      <c r="L267" s="292"/>
      <c r="M267" s="291"/>
      <c r="N267" s="291"/>
      <c r="O267" s="291"/>
      <c r="P267" s="291"/>
      <c r="Q267" s="291"/>
      <c r="R267" s="301"/>
      <c r="S267" s="291"/>
    </row>
    <row r="268" spans="1:19" ht="12.75">
      <c r="A268" s="288"/>
      <c r="B268" s="289"/>
      <c r="C268" s="289" t="s">
        <v>234</v>
      </c>
      <c r="D268" s="290" t="s">
        <v>235</v>
      </c>
      <c r="E268" s="291">
        <v>785</v>
      </c>
      <c r="F268" s="291">
        <v>885</v>
      </c>
      <c r="G268" s="291">
        <v>885</v>
      </c>
      <c r="H268" s="291"/>
      <c r="I268" s="291">
        <v>885</v>
      </c>
      <c r="J268" s="291"/>
      <c r="K268" s="291"/>
      <c r="L268" s="292"/>
      <c r="M268" s="291"/>
      <c r="N268" s="291"/>
      <c r="O268" s="291"/>
      <c r="P268" s="291"/>
      <c r="Q268" s="291"/>
      <c r="R268" s="301"/>
      <c r="S268" s="291"/>
    </row>
    <row r="269" spans="1:19" ht="12.75">
      <c r="A269" s="288"/>
      <c r="B269" s="289"/>
      <c r="C269" s="289" t="s">
        <v>236</v>
      </c>
      <c r="D269" s="290" t="s">
        <v>280</v>
      </c>
      <c r="E269" s="291">
        <v>1400</v>
      </c>
      <c r="F269" s="291">
        <v>1800</v>
      </c>
      <c r="G269" s="291">
        <v>1800</v>
      </c>
      <c r="H269" s="291"/>
      <c r="I269" s="291">
        <v>1800</v>
      </c>
      <c r="J269" s="291"/>
      <c r="K269" s="291"/>
      <c r="L269" s="292"/>
      <c r="M269" s="291"/>
      <c r="N269" s="291"/>
      <c r="O269" s="291"/>
      <c r="P269" s="291"/>
      <c r="Q269" s="291"/>
      <c r="R269" s="301"/>
      <c r="S269" s="291"/>
    </row>
    <row r="270" spans="1:19" ht="13.5" thickBot="1">
      <c r="A270" s="288"/>
      <c r="B270" s="314"/>
      <c r="C270" s="331" t="s">
        <v>262</v>
      </c>
      <c r="D270" s="315" t="s">
        <v>37</v>
      </c>
      <c r="E270" s="361">
        <v>1000</v>
      </c>
      <c r="F270" s="361">
        <v>500</v>
      </c>
      <c r="G270" s="361">
        <v>500</v>
      </c>
      <c r="H270" s="361"/>
      <c r="I270" s="361">
        <v>500</v>
      </c>
      <c r="J270" s="320"/>
      <c r="K270" s="320"/>
      <c r="L270" s="321"/>
      <c r="M270" s="320"/>
      <c r="N270" s="320"/>
      <c r="O270" s="320"/>
      <c r="P270" s="320"/>
      <c r="Q270" s="320"/>
      <c r="R270" s="322"/>
      <c r="S270" s="320"/>
    </row>
    <row r="271" spans="1:19" ht="34.5" thickBot="1">
      <c r="A271" s="288"/>
      <c r="B271" s="314"/>
      <c r="C271" s="289" t="s">
        <v>218</v>
      </c>
      <c r="D271" s="360" t="s">
        <v>219</v>
      </c>
      <c r="E271" s="320">
        <v>1309</v>
      </c>
      <c r="F271" s="320">
        <v>1680</v>
      </c>
      <c r="G271" s="320">
        <v>1680</v>
      </c>
      <c r="H271" s="320"/>
      <c r="I271" s="320">
        <v>1680</v>
      </c>
      <c r="J271" s="320"/>
      <c r="K271" s="320"/>
      <c r="L271" s="321"/>
      <c r="M271" s="320"/>
      <c r="N271" s="320"/>
      <c r="O271" s="320"/>
      <c r="P271" s="320"/>
      <c r="Q271" s="320"/>
      <c r="R271" s="322"/>
      <c r="S271" s="320"/>
    </row>
    <row r="272" spans="1:19" ht="94.5">
      <c r="A272" s="298"/>
      <c r="B272" s="362" t="s">
        <v>128</v>
      </c>
      <c r="C272" s="362"/>
      <c r="D272" s="363" t="s">
        <v>295</v>
      </c>
      <c r="E272" s="364">
        <f aca="true" t="shared" si="39" ref="E272:S272">SUM(E273)</f>
        <v>21488</v>
      </c>
      <c r="F272" s="364">
        <f t="shared" si="39"/>
        <v>18307</v>
      </c>
      <c r="G272" s="364">
        <f t="shared" si="39"/>
        <v>18307</v>
      </c>
      <c r="H272" s="364">
        <f t="shared" si="39"/>
        <v>0</v>
      </c>
      <c r="I272" s="364">
        <f t="shared" si="39"/>
        <v>18307</v>
      </c>
      <c r="J272" s="364">
        <f t="shared" si="39"/>
        <v>0</v>
      </c>
      <c r="K272" s="364">
        <f t="shared" si="39"/>
        <v>0</v>
      </c>
      <c r="L272" s="365">
        <f t="shared" si="39"/>
        <v>0</v>
      </c>
      <c r="M272" s="364">
        <f t="shared" si="39"/>
        <v>0</v>
      </c>
      <c r="N272" s="364">
        <f t="shared" si="39"/>
        <v>0</v>
      </c>
      <c r="O272" s="364">
        <f t="shared" si="39"/>
        <v>0</v>
      </c>
      <c r="P272" s="364">
        <f t="shared" si="39"/>
        <v>0</v>
      </c>
      <c r="Q272" s="300">
        <f t="shared" si="39"/>
        <v>0</v>
      </c>
      <c r="R272" s="287">
        <f t="shared" si="39"/>
        <v>0</v>
      </c>
      <c r="S272" s="300">
        <f t="shared" si="39"/>
        <v>0</v>
      </c>
    </row>
    <row r="273" spans="1:19" ht="22.5">
      <c r="A273" s="288"/>
      <c r="B273" s="289"/>
      <c r="C273" s="289" t="s">
        <v>296</v>
      </c>
      <c r="D273" s="290" t="s">
        <v>297</v>
      </c>
      <c r="E273" s="291">
        <v>21488</v>
      </c>
      <c r="F273" s="291">
        <v>18307</v>
      </c>
      <c r="G273" s="291">
        <v>18307</v>
      </c>
      <c r="H273" s="291"/>
      <c r="I273" s="291">
        <v>18307</v>
      </c>
      <c r="J273" s="291"/>
      <c r="K273" s="291"/>
      <c r="L273" s="292"/>
      <c r="M273" s="291"/>
      <c r="N273" s="291"/>
      <c r="O273" s="291"/>
      <c r="P273" s="291"/>
      <c r="Q273" s="291"/>
      <c r="R273" s="301"/>
      <c r="S273" s="291"/>
    </row>
    <row r="274" spans="1:19" ht="42">
      <c r="A274" s="298"/>
      <c r="B274" s="285" t="s">
        <v>130</v>
      </c>
      <c r="C274" s="285"/>
      <c r="D274" s="286" t="s">
        <v>298</v>
      </c>
      <c r="E274" s="300">
        <f aca="true" t="shared" si="40" ref="E274:O274">SUM(E275:E276)</f>
        <v>283808</v>
      </c>
      <c r="F274" s="300">
        <f>SUM(F275:F276)</f>
        <v>192093</v>
      </c>
      <c r="G274" s="300">
        <f t="shared" si="40"/>
        <v>192093</v>
      </c>
      <c r="H274" s="300">
        <f t="shared" si="40"/>
        <v>0</v>
      </c>
      <c r="I274" s="300">
        <f t="shared" si="40"/>
        <v>0</v>
      </c>
      <c r="J274" s="300">
        <f t="shared" si="40"/>
        <v>0</v>
      </c>
      <c r="K274" s="300">
        <f t="shared" si="40"/>
        <v>192093</v>
      </c>
      <c r="L274" s="300">
        <f t="shared" si="40"/>
        <v>0</v>
      </c>
      <c r="M274" s="300">
        <f t="shared" si="40"/>
        <v>0</v>
      </c>
      <c r="N274" s="300">
        <f t="shared" si="40"/>
        <v>0</v>
      </c>
      <c r="O274" s="300">
        <f t="shared" si="40"/>
        <v>0</v>
      </c>
      <c r="P274" s="300">
        <f>SUM(P275)</f>
        <v>0</v>
      </c>
      <c r="Q274" s="300">
        <f>SUM(Q275)</f>
        <v>0</v>
      </c>
      <c r="R274" s="287">
        <f>SUM(R275)</f>
        <v>0</v>
      </c>
      <c r="S274" s="300">
        <f>SUM(S275)</f>
        <v>0</v>
      </c>
    </row>
    <row r="275" spans="1:19" ht="12.75">
      <c r="A275" s="288"/>
      <c r="B275" s="289"/>
      <c r="C275" s="289" t="s">
        <v>290</v>
      </c>
      <c r="D275" s="290" t="s">
        <v>292</v>
      </c>
      <c r="E275" s="291">
        <v>270971.64</v>
      </c>
      <c r="F275" s="291">
        <v>192093</v>
      </c>
      <c r="G275" s="291">
        <v>192093</v>
      </c>
      <c r="H275" s="291"/>
      <c r="I275" s="291"/>
      <c r="J275" s="291"/>
      <c r="K275" s="291">
        <v>192093</v>
      </c>
      <c r="L275" s="291"/>
      <c r="M275" s="291"/>
      <c r="N275" s="291"/>
      <c r="O275" s="291"/>
      <c r="P275" s="291"/>
      <c r="Q275" s="291"/>
      <c r="R275" s="291"/>
      <c r="S275" s="291"/>
    </row>
    <row r="276" spans="1:19" ht="12.75">
      <c r="A276" s="288"/>
      <c r="B276" s="293"/>
      <c r="C276" s="289" t="s">
        <v>299</v>
      </c>
      <c r="D276" s="290" t="s">
        <v>292</v>
      </c>
      <c r="E276" s="291">
        <v>12836.36</v>
      </c>
      <c r="F276" s="291">
        <v>0</v>
      </c>
      <c r="G276" s="291"/>
      <c r="H276" s="291"/>
      <c r="I276" s="291"/>
      <c r="J276" s="291"/>
      <c r="K276" s="291"/>
      <c r="L276" s="291"/>
      <c r="M276" s="291"/>
      <c r="N276" s="291"/>
      <c r="O276" s="291"/>
      <c r="P276" s="291"/>
      <c r="Q276" s="291"/>
      <c r="R276" s="291"/>
      <c r="S276" s="291"/>
    </row>
    <row r="277" spans="1:19" ht="12.75">
      <c r="A277" s="298"/>
      <c r="B277" s="285" t="s">
        <v>300</v>
      </c>
      <c r="C277" s="289"/>
      <c r="D277" s="393" t="s">
        <v>301</v>
      </c>
      <c r="E277" s="390">
        <f aca="true" t="shared" si="41" ref="E277:M277">SUM(E278)</f>
        <v>62731</v>
      </c>
      <c r="F277" s="390">
        <f t="shared" si="41"/>
        <v>64425</v>
      </c>
      <c r="G277" s="390">
        <f t="shared" si="41"/>
        <v>64425</v>
      </c>
      <c r="H277" s="390">
        <f t="shared" si="41"/>
        <v>0</v>
      </c>
      <c r="I277" s="390">
        <f t="shared" si="41"/>
        <v>0</v>
      </c>
      <c r="J277" s="390">
        <f t="shared" si="41"/>
        <v>0</v>
      </c>
      <c r="K277" s="390">
        <f t="shared" si="41"/>
        <v>64425</v>
      </c>
      <c r="L277" s="390">
        <f t="shared" si="41"/>
        <v>0</v>
      </c>
      <c r="M277" s="390">
        <f t="shared" si="41"/>
        <v>0</v>
      </c>
      <c r="N277" s="390"/>
      <c r="O277" s="390"/>
      <c r="P277" s="390"/>
      <c r="Q277" s="390"/>
      <c r="R277" s="390"/>
      <c r="S277" s="390"/>
    </row>
    <row r="278" spans="1:19" ht="12.75">
      <c r="A278" s="319"/>
      <c r="B278" s="314"/>
      <c r="C278" s="314" t="s">
        <v>290</v>
      </c>
      <c r="D278" s="315" t="s">
        <v>292</v>
      </c>
      <c r="E278" s="320">
        <v>62731</v>
      </c>
      <c r="F278" s="320">
        <v>64425</v>
      </c>
      <c r="G278" s="320">
        <v>64425</v>
      </c>
      <c r="H278" s="320"/>
      <c r="I278" s="320"/>
      <c r="J278" s="320"/>
      <c r="K278" s="320">
        <v>64425</v>
      </c>
      <c r="L278" s="320"/>
      <c r="M278" s="320"/>
      <c r="N278" s="320"/>
      <c r="O278" s="320"/>
      <c r="P278" s="320"/>
      <c r="Q278" s="320"/>
      <c r="R278" s="320"/>
      <c r="S278" s="320"/>
    </row>
    <row r="279" spans="1:19" ht="12.75">
      <c r="A279" s="484"/>
      <c r="B279" s="485" t="s">
        <v>132</v>
      </c>
      <c r="C279" s="486"/>
      <c r="D279" s="487" t="s">
        <v>133</v>
      </c>
      <c r="E279" s="488">
        <f aca="true" t="shared" si="42" ref="E279:M279">SUM(E280)</f>
        <v>121298</v>
      </c>
      <c r="F279" s="488">
        <f t="shared" si="42"/>
        <v>48172</v>
      </c>
      <c r="G279" s="488">
        <f t="shared" si="42"/>
        <v>48172</v>
      </c>
      <c r="H279" s="488">
        <f t="shared" si="42"/>
        <v>0</v>
      </c>
      <c r="I279" s="488">
        <f t="shared" si="42"/>
        <v>0</v>
      </c>
      <c r="J279" s="488">
        <f t="shared" si="42"/>
        <v>0</v>
      </c>
      <c r="K279" s="488">
        <f t="shared" si="42"/>
        <v>48172</v>
      </c>
      <c r="L279" s="488">
        <f t="shared" si="42"/>
        <v>0</v>
      </c>
      <c r="M279" s="488">
        <f t="shared" si="42"/>
        <v>0</v>
      </c>
      <c r="N279" s="489"/>
      <c r="O279" s="489"/>
      <c r="P279" s="489"/>
      <c r="Q279" s="489"/>
      <c r="R279" s="489"/>
      <c r="S279" s="489"/>
    </row>
    <row r="280" spans="1:19" ht="13.5" thickBot="1">
      <c r="A280" s="483"/>
      <c r="B280" s="293"/>
      <c r="C280" s="293" t="s">
        <v>290</v>
      </c>
      <c r="D280" s="294" t="s">
        <v>292</v>
      </c>
      <c r="E280" s="297">
        <v>121298</v>
      </c>
      <c r="F280" s="297">
        <v>48172</v>
      </c>
      <c r="G280" s="297">
        <v>48172</v>
      </c>
      <c r="H280" s="297"/>
      <c r="I280" s="297"/>
      <c r="J280" s="297"/>
      <c r="K280" s="297">
        <v>48172</v>
      </c>
      <c r="L280" s="316"/>
      <c r="M280" s="297"/>
      <c r="N280" s="307"/>
      <c r="O280" s="307"/>
      <c r="P280" s="307"/>
      <c r="Q280" s="307"/>
      <c r="R280" s="309"/>
      <c r="S280" s="307"/>
    </row>
    <row r="281" spans="1:19" ht="12.75">
      <c r="A281" s="368"/>
      <c r="B281" s="362" t="s">
        <v>134</v>
      </c>
      <c r="C281" s="362"/>
      <c r="D281" s="369" t="s">
        <v>135</v>
      </c>
      <c r="E281" s="364">
        <f aca="true" t="shared" si="43" ref="E281:S281">SUM(E282:E299)</f>
        <v>382677</v>
      </c>
      <c r="F281" s="364">
        <f>SUM(F282:F299)</f>
        <v>403978</v>
      </c>
      <c r="G281" s="364">
        <f t="shared" si="43"/>
        <v>403978</v>
      </c>
      <c r="H281" s="364">
        <f t="shared" si="43"/>
        <v>361781</v>
      </c>
      <c r="I281" s="364">
        <f t="shared" si="43"/>
        <v>40097</v>
      </c>
      <c r="J281" s="364">
        <f t="shared" si="43"/>
        <v>0</v>
      </c>
      <c r="K281" s="364">
        <f t="shared" si="43"/>
        <v>2100</v>
      </c>
      <c r="L281" s="365">
        <f t="shared" si="43"/>
        <v>0</v>
      </c>
      <c r="M281" s="364">
        <f t="shared" si="43"/>
        <v>0</v>
      </c>
      <c r="N281" s="364">
        <f t="shared" si="43"/>
        <v>0</v>
      </c>
      <c r="O281" s="364">
        <f t="shared" si="43"/>
        <v>0</v>
      </c>
      <c r="P281" s="364">
        <f t="shared" si="43"/>
        <v>0</v>
      </c>
      <c r="Q281" s="364">
        <f t="shared" si="43"/>
        <v>0</v>
      </c>
      <c r="R281" s="287">
        <f t="shared" si="43"/>
        <v>0</v>
      </c>
      <c r="S281" s="300">
        <f t="shared" si="43"/>
        <v>0</v>
      </c>
    </row>
    <row r="282" spans="1:19" ht="12.75">
      <c r="A282" s="288"/>
      <c r="B282" s="289"/>
      <c r="C282" s="289" t="s">
        <v>220</v>
      </c>
      <c r="D282" s="290" t="s">
        <v>221</v>
      </c>
      <c r="E282" s="291">
        <v>2100</v>
      </c>
      <c r="F282" s="291">
        <v>2100</v>
      </c>
      <c r="G282" s="291">
        <v>2100</v>
      </c>
      <c r="H282" s="291"/>
      <c r="I282" s="291"/>
      <c r="J282" s="291"/>
      <c r="K282" s="291">
        <v>2100</v>
      </c>
      <c r="L282" s="292"/>
      <c r="M282" s="291"/>
      <c r="N282" s="291"/>
      <c r="O282" s="291"/>
      <c r="P282" s="291"/>
      <c r="Q282" s="291"/>
      <c r="R282" s="301"/>
      <c r="S282" s="291"/>
    </row>
    <row r="283" spans="1:19" ht="22.5">
      <c r="A283" s="288"/>
      <c r="B283" s="289"/>
      <c r="C283" s="289" t="s">
        <v>203</v>
      </c>
      <c r="D283" s="290" t="s">
        <v>204</v>
      </c>
      <c r="E283" s="291">
        <v>262536</v>
      </c>
      <c r="F283" s="291">
        <v>277128</v>
      </c>
      <c r="G283" s="291">
        <v>277128</v>
      </c>
      <c r="H283" s="291">
        <v>277128</v>
      </c>
      <c r="I283" s="291"/>
      <c r="J283" s="291"/>
      <c r="K283" s="291"/>
      <c r="L283" s="292"/>
      <c r="M283" s="291"/>
      <c r="N283" s="291"/>
      <c r="O283" s="291"/>
      <c r="P283" s="291"/>
      <c r="Q283" s="291"/>
      <c r="R283" s="301"/>
      <c r="S283" s="291"/>
    </row>
    <row r="284" spans="1:19" ht="22.5">
      <c r="A284" s="288"/>
      <c r="B284" s="289"/>
      <c r="C284" s="289" t="s">
        <v>209</v>
      </c>
      <c r="D284" s="290" t="s">
        <v>210</v>
      </c>
      <c r="E284" s="291">
        <v>21784</v>
      </c>
      <c r="F284" s="291">
        <v>24986</v>
      </c>
      <c r="G284" s="291">
        <v>24986</v>
      </c>
      <c r="H284" s="291">
        <v>24986</v>
      </c>
      <c r="I284" s="291"/>
      <c r="J284" s="291"/>
      <c r="K284" s="291"/>
      <c r="L284" s="292"/>
      <c r="M284" s="291"/>
      <c r="N284" s="291"/>
      <c r="O284" s="291"/>
      <c r="P284" s="291"/>
      <c r="Q284" s="291"/>
      <c r="R284" s="301"/>
      <c r="S284" s="291"/>
    </row>
    <row r="285" spans="1:19" ht="22.5">
      <c r="A285" s="288"/>
      <c r="B285" s="289"/>
      <c r="C285" s="289" t="s">
        <v>183</v>
      </c>
      <c r="D285" s="290" t="s">
        <v>211</v>
      </c>
      <c r="E285" s="291">
        <v>50945</v>
      </c>
      <c r="F285" s="291">
        <v>52024</v>
      </c>
      <c r="G285" s="291">
        <v>52024</v>
      </c>
      <c r="H285" s="291">
        <v>52024</v>
      </c>
      <c r="I285" s="291"/>
      <c r="J285" s="291"/>
      <c r="K285" s="291"/>
      <c r="L285" s="292"/>
      <c r="M285" s="291"/>
      <c r="N285" s="291"/>
      <c r="O285" s="291"/>
      <c r="P285" s="291"/>
      <c r="Q285" s="291"/>
      <c r="R285" s="301"/>
      <c r="S285" s="291"/>
    </row>
    <row r="286" spans="1:19" ht="12.75">
      <c r="A286" s="288"/>
      <c r="B286" s="289"/>
      <c r="C286" s="289" t="s">
        <v>185</v>
      </c>
      <c r="D286" s="290" t="s">
        <v>212</v>
      </c>
      <c r="E286" s="291">
        <v>4428</v>
      </c>
      <c r="F286" s="291">
        <v>5543</v>
      </c>
      <c r="G286" s="291">
        <v>5543</v>
      </c>
      <c r="H286" s="291">
        <v>5543</v>
      </c>
      <c r="I286" s="291"/>
      <c r="J286" s="291"/>
      <c r="K286" s="291"/>
      <c r="L286" s="292"/>
      <c r="M286" s="291"/>
      <c r="N286" s="291"/>
      <c r="O286" s="291"/>
      <c r="P286" s="291"/>
      <c r="Q286" s="291"/>
      <c r="R286" s="301"/>
      <c r="S286" s="291"/>
    </row>
    <row r="287" spans="1:19" ht="12.75">
      <c r="A287" s="288"/>
      <c r="B287" s="289"/>
      <c r="C287" s="289" t="s">
        <v>187</v>
      </c>
      <c r="D287" s="290" t="s">
        <v>188</v>
      </c>
      <c r="E287" s="291">
        <v>1400</v>
      </c>
      <c r="F287" s="291">
        <v>2100</v>
      </c>
      <c r="G287" s="291">
        <v>2100</v>
      </c>
      <c r="H287" s="291">
        <v>2100</v>
      </c>
      <c r="I287" s="291"/>
      <c r="J287" s="291"/>
      <c r="K287" s="291"/>
      <c r="L287" s="292"/>
      <c r="M287" s="291"/>
      <c r="N287" s="291"/>
      <c r="O287" s="291"/>
      <c r="P287" s="291"/>
      <c r="Q287" s="291"/>
      <c r="R287" s="301"/>
      <c r="S287" s="291"/>
    </row>
    <row r="288" spans="1:19" ht="12.75">
      <c r="A288" s="288"/>
      <c r="B288" s="289"/>
      <c r="C288" s="289" t="s">
        <v>189</v>
      </c>
      <c r="D288" s="290" t="s">
        <v>190</v>
      </c>
      <c r="E288" s="291">
        <v>7710</v>
      </c>
      <c r="F288" s="291">
        <v>7910</v>
      </c>
      <c r="G288" s="291">
        <v>7910</v>
      </c>
      <c r="H288" s="291"/>
      <c r="I288" s="291">
        <v>7910</v>
      </c>
      <c r="J288" s="291"/>
      <c r="K288" s="291"/>
      <c r="L288" s="292"/>
      <c r="M288" s="291"/>
      <c r="N288" s="291"/>
      <c r="O288" s="291"/>
      <c r="P288" s="291"/>
      <c r="Q288" s="291"/>
      <c r="R288" s="301"/>
      <c r="S288" s="291"/>
    </row>
    <row r="289" spans="1:19" ht="12.75">
      <c r="A289" s="288"/>
      <c r="B289" s="289"/>
      <c r="C289" s="289" t="s">
        <v>195</v>
      </c>
      <c r="D289" s="290" t="s">
        <v>196</v>
      </c>
      <c r="E289" s="291">
        <v>1000</v>
      </c>
      <c r="F289" s="291">
        <v>1000</v>
      </c>
      <c r="G289" s="291">
        <v>1000</v>
      </c>
      <c r="H289" s="291"/>
      <c r="I289" s="291">
        <v>1000</v>
      </c>
      <c r="J289" s="291"/>
      <c r="K289" s="291"/>
      <c r="L289" s="292"/>
      <c r="M289" s="291"/>
      <c r="N289" s="291"/>
      <c r="O289" s="291"/>
      <c r="P289" s="291"/>
      <c r="Q289" s="291"/>
      <c r="R289" s="301"/>
      <c r="S289" s="291"/>
    </row>
    <row r="290" spans="1:19" ht="12.75">
      <c r="A290" s="288"/>
      <c r="B290" s="289"/>
      <c r="C290" s="289" t="s">
        <v>226</v>
      </c>
      <c r="D290" s="290" t="s">
        <v>227</v>
      </c>
      <c r="E290" s="291">
        <v>100</v>
      </c>
      <c r="F290" s="291">
        <v>100</v>
      </c>
      <c r="G290" s="291">
        <v>100</v>
      </c>
      <c r="H290" s="291"/>
      <c r="I290" s="291">
        <v>100</v>
      </c>
      <c r="J290" s="291"/>
      <c r="K290" s="291"/>
      <c r="L290" s="292"/>
      <c r="M290" s="291"/>
      <c r="N290" s="291"/>
      <c r="O290" s="291"/>
      <c r="P290" s="291"/>
      <c r="Q290" s="291"/>
      <c r="R290" s="301"/>
      <c r="S290" s="291"/>
    </row>
    <row r="291" spans="1:19" ht="12.75">
      <c r="A291" s="288"/>
      <c r="B291" s="289"/>
      <c r="C291" s="289" t="s">
        <v>191</v>
      </c>
      <c r="D291" s="290" t="s">
        <v>192</v>
      </c>
      <c r="E291" s="291">
        <v>13500</v>
      </c>
      <c r="F291" s="291">
        <v>13865</v>
      </c>
      <c r="G291" s="291">
        <v>13865</v>
      </c>
      <c r="H291" s="291"/>
      <c r="I291" s="291">
        <v>13865</v>
      </c>
      <c r="J291" s="291"/>
      <c r="K291" s="291"/>
      <c r="L291" s="292"/>
      <c r="M291" s="291"/>
      <c r="N291" s="291"/>
      <c r="O291" s="291"/>
      <c r="P291" s="291"/>
      <c r="Q291" s="291"/>
      <c r="R291" s="301"/>
      <c r="S291" s="291"/>
    </row>
    <row r="292" spans="1:19" ht="22.5">
      <c r="A292" s="288"/>
      <c r="B292" s="289"/>
      <c r="C292" s="289" t="s">
        <v>228</v>
      </c>
      <c r="D292" s="290" t="s">
        <v>229</v>
      </c>
      <c r="E292" s="291">
        <v>635</v>
      </c>
      <c r="F292" s="291">
        <v>635</v>
      </c>
      <c r="G292" s="291">
        <v>635</v>
      </c>
      <c r="H292" s="291"/>
      <c r="I292" s="291">
        <v>635</v>
      </c>
      <c r="J292" s="291"/>
      <c r="K292" s="291"/>
      <c r="L292" s="292"/>
      <c r="M292" s="291"/>
      <c r="N292" s="291"/>
      <c r="O292" s="291"/>
      <c r="P292" s="291"/>
      <c r="Q292" s="291"/>
      <c r="R292" s="301"/>
      <c r="S292" s="291"/>
    </row>
    <row r="293" spans="1:19" ht="33.75">
      <c r="A293" s="288"/>
      <c r="B293" s="289"/>
      <c r="C293" s="289" t="s">
        <v>232</v>
      </c>
      <c r="D293" s="290" t="s">
        <v>233</v>
      </c>
      <c r="E293" s="291">
        <v>2901</v>
      </c>
      <c r="F293" s="291">
        <v>2901</v>
      </c>
      <c r="G293" s="291">
        <v>2901</v>
      </c>
      <c r="H293" s="291"/>
      <c r="I293" s="291">
        <v>2901</v>
      </c>
      <c r="J293" s="291"/>
      <c r="K293" s="291"/>
      <c r="L293" s="292"/>
      <c r="M293" s="291"/>
      <c r="N293" s="291"/>
      <c r="O293" s="291"/>
      <c r="P293" s="291"/>
      <c r="Q293" s="291"/>
      <c r="R293" s="301"/>
      <c r="S293" s="291"/>
    </row>
    <row r="294" spans="1:19" ht="12.75">
      <c r="A294" s="288"/>
      <c r="B294" s="289"/>
      <c r="C294" s="289" t="s">
        <v>234</v>
      </c>
      <c r="D294" s="290" t="s">
        <v>235</v>
      </c>
      <c r="E294" s="291">
        <v>2160</v>
      </c>
      <c r="F294" s="291">
        <v>2160</v>
      </c>
      <c r="G294" s="291">
        <v>2160</v>
      </c>
      <c r="H294" s="291"/>
      <c r="I294" s="291">
        <v>2160</v>
      </c>
      <c r="J294" s="291"/>
      <c r="K294" s="291"/>
      <c r="L294" s="292"/>
      <c r="M294" s="291"/>
      <c r="N294" s="291"/>
      <c r="O294" s="291"/>
      <c r="P294" s="291"/>
      <c r="Q294" s="291"/>
      <c r="R294" s="301"/>
      <c r="S294" s="291"/>
    </row>
    <row r="295" spans="1:19" ht="12.75">
      <c r="A295" s="288"/>
      <c r="B295" s="289"/>
      <c r="C295" s="289" t="s">
        <v>193</v>
      </c>
      <c r="D295" s="290" t="s">
        <v>194</v>
      </c>
      <c r="E295" s="291">
        <v>952</v>
      </c>
      <c r="F295" s="291">
        <v>980</v>
      </c>
      <c r="G295" s="291">
        <v>980</v>
      </c>
      <c r="H295" s="291"/>
      <c r="I295" s="291">
        <v>980</v>
      </c>
      <c r="J295" s="291"/>
      <c r="K295" s="291"/>
      <c r="L295" s="292"/>
      <c r="M295" s="291"/>
      <c r="N295" s="291"/>
      <c r="O295" s="291"/>
      <c r="P295" s="291"/>
      <c r="Q295" s="291"/>
      <c r="R295" s="301"/>
      <c r="S295" s="291"/>
    </row>
    <row r="296" spans="1:19" ht="22.5">
      <c r="A296" s="288"/>
      <c r="B296" s="289"/>
      <c r="C296" s="289" t="s">
        <v>236</v>
      </c>
      <c r="D296" s="290" t="s">
        <v>237</v>
      </c>
      <c r="E296" s="291">
        <v>6805</v>
      </c>
      <c r="F296" s="291">
        <v>6825</v>
      </c>
      <c r="G296" s="291">
        <v>6825</v>
      </c>
      <c r="H296" s="291"/>
      <c r="I296" s="291">
        <v>6825</v>
      </c>
      <c r="J296" s="291"/>
      <c r="K296" s="291"/>
      <c r="L296" s="292"/>
      <c r="M296" s="291"/>
      <c r="N296" s="291"/>
      <c r="O296" s="291"/>
      <c r="P296" s="291"/>
      <c r="Q296" s="291"/>
      <c r="R296" s="301"/>
      <c r="S296" s="291"/>
    </row>
    <row r="297" spans="1:19" ht="12.75">
      <c r="A297" s="288"/>
      <c r="B297" s="314"/>
      <c r="C297" s="314" t="s">
        <v>262</v>
      </c>
      <c r="D297" s="315" t="s">
        <v>127</v>
      </c>
      <c r="E297" s="320">
        <v>300</v>
      </c>
      <c r="F297" s="320">
        <v>300</v>
      </c>
      <c r="G297" s="320">
        <v>300</v>
      </c>
      <c r="H297" s="320"/>
      <c r="I297" s="320">
        <v>300</v>
      </c>
      <c r="J297" s="320"/>
      <c r="K297" s="320"/>
      <c r="L297" s="321"/>
      <c r="M297" s="320"/>
      <c r="N297" s="320"/>
      <c r="O297" s="320"/>
      <c r="P297" s="320"/>
      <c r="Q297" s="320"/>
      <c r="R297" s="322"/>
      <c r="S297" s="320"/>
    </row>
    <row r="298" spans="1:19" ht="22.5">
      <c r="A298" s="288"/>
      <c r="B298" s="314"/>
      <c r="C298" s="314" t="s">
        <v>302</v>
      </c>
      <c r="D298" s="315" t="s">
        <v>303</v>
      </c>
      <c r="E298" s="320">
        <v>1121</v>
      </c>
      <c r="F298" s="320">
        <v>1121</v>
      </c>
      <c r="G298" s="320">
        <v>1121</v>
      </c>
      <c r="H298" s="320"/>
      <c r="I298" s="320">
        <v>1121</v>
      </c>
      <c r="J298" s="320"/>
      <c r="K298" s="320"/>
      <c r="L298" s="321"/>
      <c r="M298" s="320"/>
      <c r="N298" s="320"/>
      <c r="O298" s="320"/>
      <c r="P298" s="320"/>
      <c r="Q298" s="320"/>
      <c r="R298" s="322"/>
      <c r="S298" s="320"/>
    </row>
    <row r="299" spans="1:19" ht="34.5" thickBot="1">
      <c r="A299" s="288"/>
      <c r="B299" s="314"/>
      <c r="C299" s="499" t="s">
        <v>218</v>
      </c>
      <c r="D299" s="392" t="s">
        <v>219</v>
      </c>
      <c r="E299" s="320">
        <v>2300</v>
      </c>
      <c r="F299" s="320">
        <v>2300</v>
      </c>
      <c r="G299" s="320">
        <v>2300</v>
      </c>
      <c r="H299" s="320"/>
      <c r="I299" s="320">
        <v>2300</v>
      </c>
      <c r="J299" s="320"/>
      <c r="K299" s="320"/>
      <c r="L299" s="321"/>
      <c r="M299" s="320"/>
      <c r="N299" s="320"/>
      <c r="O299" s="320"/>
      <c r="P299" s="320"/>
      <c r="Q299" s="320"/>
      <c r="R299" s="322"/>
      <c r="S299" s="320"/>
    </row>
    <row r="300" spans="1:19" ht="31.5">
      <c r="A300" s="368"/>
      <c r="B300" s="486" t="s">
        <v>136</v>
      </c>
      <c r="C300" s="486"/>
      <c r="D300" s="487" t="s">
        <v>137</v>
      </c>
      <c r="E300" s="488">
        <f aca="true" t="shared" si="44" ref="E300:S300">SUM(E301:E307)</f>
        <v>114174</v>
      </c>
      <c r="F300" s="488">
        <f>SUM(F301:F307)</f>
        <v>152150</v>
      </c>
      <c r="G300" s="488">
        <f t="shared" si="44"/>
        <v>152150</v>
      </c>
      <c r="H300" s="488">
        <f t="shared" si="44"/>
        <v>150678</v>
      </c>
      <c r="I300" s="488">
        <f t="shared" si="44"/>
        <v>1150</v>
      </c>
      <c r="J300" s="488">
        <f t="shared" si="44"/>
        <v>0</v>
      </c>
      <c r="K300" s="488">
        <f t="shared" si="44"/>
        <v>322</v>
      </c>
      <c r="L300" s="488">
        <f t="shared" si="44"/>
        <v>0</v>
      </c>
      <c r="M300" s="488">
        <f t="shared" si="44"/>
        <v>0</v>
      </c>
      <c r="N300" s="488">
        <f t="shared" si="44"/>
        <v>0</v>
      </c>
      <c r="O300" s="488">
        <f t="shared" si="44"/>
        <v>0</v>
      </c>
      <c r="P300" s="488">
        <f t="shared" si="44"/>
        <v>0</v>
      </c>
      <c r="Q300" s="488">
        <f t="shared" si="44"/>
        <v>0</v>
      </c>
      <c r="R300" s="488">
        <f t="shared" si="44"/>
        <v>0</v>
      </c>
      <c r="S300" s="488">
        <f t="shared" si="44"/>
        <v>0</v>
      </c>
    </row>
    <row r="301" spans="1:19" ht="12.75">
      <c r="A301" s="288"/>
      <c r="B301" s="293"/>
      <c r="C301" s="293" t="s">
        <v>220</v>
      </c>
      <c r="D301" s="294" t="s">
        <v>221</v>
      </c>
      <c r="E301" s="297">
        <v>303</v>
      </c>
      <c r="F301" s="297">
        <v>322</v>
      </c>
      <c r="G301" s="297">
        <v>322</v>
      </c>
      <c r="H301" s="297"/>
      <c r="I301" s="297"/>
      <c r="J301" s="297"/>
      <c r="K301" s="297">
        <v>322</v>
      </c>
      <c r="L301" s="316"/>
      <c r="M301" s="297"/>
      <c r="N301" s="297"/>
      <c r="O301" s="297"/>
      <c r="P301" s="297"/>
      <c r="Q301" s="297"/>
      <c r="R301" s="295"/>
      <c r="S301" s="297"/>
    </row>
    <row r="302" spans="1:19" ht="22.5">
      <c r="A302" s="288"/>
      <c r="B302" s="289"/>
      <c r="C302" s="289" t="s">
        <v>203</v>
      </c>
      <c r="D302" s="290" t="s">
        <v>204</v>
      </c>
      <c r="E302" s="291">
        <v>18900</v>
      </c>
      <c r="F302" s="291">
        <v>21465</v>
      </c>
      <c r="G302" s="291">
        <v>21465</v>
      </c>
      <c r="H302" s="291">
        <v>21465</v>
      </c>
      <c r="I302" s="291"/>
      <c r="J302" s="291"/>
      <c r="K302" s="291"/>
      <c r="L302" s="292"/>
      <c r="M302" s="291"/>
      <c r="N302" s="291"/>
      <c r="O302" s="291"/>
      <c r="P302" s="291"/>
      <c r="Q302" s="291"/>
      <c r="R302" s="301"/>
      <c r="S302" s="291"/>
    </row>
    <row r="303" spans="1:19" ht="22.5">
      <c r="A303" s="288"/>
      <c r="B303" s="289"/>
      <c r="C303" s="289" t="s">
        <v>209</v>
      </c>
      <c r="D303" s="290" t="s">
        <v>210</v>
      </c>
      <c r="E303" s="291">
        <v>1386</v>
      </c>
      <c r="F303" s="291">
        <v>1596</v>
      </c>
      <c r="G303" s="291">
        <v>1596</v>
      </c>
      <c r="H303" s="291">
        <v>1596</v>
      </c>
      <c r="I303" s="291"/>
      <c r="J303" s="291"/>
      <c r="K303" s="291"/>
      <c r="L303" s="292"/>
      <c r="M303" s="291"/>
      <c r="N303" s="291"/>
      <c r="O303" s="291"/>
      <c r="P303" s="291"/>
      <c r="Q303" s="291"/>
      <c r="R303" s="301"/>
      <c r="S303" s="291"/>
    </row>
    <row r="304" spans="1:19" ht="22.5">
      <c r="A304" s="288"/>
      <c r="B304" s="289"/>
      <c r="C304" s="289" t="s">
        <v>183</v>
      </c>
      <c r="D304" s="290" t="s">
        <v>211</v>
      </c>
      <c r="E304" s="291">
        <v>16929</v>
      </c>
      <c r="F304" s="291">
        <v>22052</v>
      </c>
      <c r="G304" s="291">
        <v>22052</v>
      </c>
      <c r="H304" s="291">
        <v>22052</v>
      </c>
      <c r="I304" s="291"/>
      <c r="J304" s="291"/>
      <c r="K304" s="291"/>
      <c r="L304" s="292"/>
      <c r="M304" s="291"/>
      <c r="N304" s="291"/>
      <c r="O304" s="291"/>
      <c r="P304" s="291"/>
      <c r="Q304" s="291"/>
      <c r="R304" s="301"/>
      <c r="S304" s="291"/>
    </row>
    <row r="305" spans="1:19" ht="12.75">
      <c r="A305" s="288"/>
      <c r="B305" s="289"/>
      <c r="C305" s="289" t="s">
        <v>185</v>
      </c>
      <c r="D305" s="290" t="s">
        <v>212</v>
      </c>
      <c r="E305" s="291">
        <v>562</v>
      </c>
      <c r="F305" s="291">
        <v>565</v>
      </c>
      <c r="G305" s="291">
        <v>565</v>
      </c>
      <c r="H305" s="291">
        <v>565</v>
      </c>
      <c r="I305" s="291"/>
      <c r="J305" s="291"/>
      <c r="K305" s="291"/>
      <c r="L305" s="292"/>
      <c r="M305" s="291"/>
      <c r="N305" s="291"/>
      <c r="O305" s="291"/>
      <c r="P305" s="291"/>
      <c r="Q305" s="291"/>
      <c r="R305" s="301"/>
      <c r="S305" s="291"/>
    </row>
    <row r="306" spans="1:19" ht="12.75">
      <c r="A306" s="288"/>
      <c r="B306" s="289"/>
      <c r="C306" s="289" t="s">
        <v>187</v>
      </c>
      <c r="D306" s="290" t="s">
        <v>188</v>
      </c>
      <c r="E306" s="291">
        <v>75000</v>
      </c>
      <c r="F306" s="291">
        <v>105000</v>
      </c>
      <c r="G306" s="291">
        <v>105000</v>
      </c>
      <c r="H306" s="291">
        <v>105000</v>
      </c>
      <c r="I306" s="291"/>
      <c r="J306" s="291"/>
      <c r="K306" s="291"/>
      <c r="L306" s="292"/>
      <c r="M306" s="291"/>
      <c r="N306" s="291"/>
      <c r="O306" s="291"/>
      <c r="P306" s="291"/>
      <c r="Q306" s="291"/>
      <c r="R306" s="301"/>
      <c r="S306" s="291"/>
    </row>
    <row r="307" spans="1:19" ht="13.5" thickBot="1">
      <c r="A307" s="288"/>
      <c r="B307" s="314"/>
      <c r="C307" s="314" t="s">
        <v>236</v>
      </c>
      <c r="D307" s="315" t="s">
        <v>280</v>
      </c>
      <c r="E307" s="320">
        <v>1094</v>
      </c>
      <c r="F307" s="320">
        <v>1150</v>
      </c>
      <c r="G307" s="320">
        <v>1150</v>
      </c>
      <c r="H307" s="320"/>
      <c r="I307" s="320">
        <v>1150</v>
      </c>
      <c r="J307" s="320"/>
      <c r="K307" s="320"/>
      <c r="L307" s="321"/>
      <c r="M307" s="320"/>
      <c r="N307" s="320"/>
      <c r="O307" s="320"/>
      <c r="P307" s="320"/>
      <c r="Q307" s="320"/>
      <c r="R307" s="322"/>
      <c r="S307" s="320"/>
    </row>
    <row r="308" spans="1:24" ht="21">
      <c r="A308" s="288"/>
      <c r="B308" s="486" t="s">
        <v>582</v>
      </c>
      <c r="C308" s="486"/>
      <c r="D308" s="487" t="s">
        <v>583</v>
      </c>
      <c r="E308" s="488">
        <f>SUM(E309)</f>
        <v>126999</v>
      </c>
      <c r="F308" s="488">
        <f>SUM(F309)</f>
        <v>0</v>
      </c>
      <c r="G308" s="488">
        <f aca="true" t="shared" si="45" ref="G308:X308">SUM(G309)</f>
        <v>0</v>
      </c>
      <c r="H308" s="488">
        <f t="shared" si="45"/>
        <v>0</v>
      </c>
      <c r="I308" s="488">
        <f t="shared" si="45"/>
        <v>0</v>
      </c>
      <c r="J308" s="488">
        <f t="shared" si="45"/>
        <v>0</v>
      </c>
      <c r="K308" s="488">
        <f t="shared" si="45"/>
        <v>0</v>
      </c>
      <c r="L308" s="488">
        <f t="shared" si="45"/>
        <v>0</v>
      </c>
      <c r="M308" s="488">
        <f t="shared" si="45"/>
        <v>0</v>
      </c>
      <c r="N308" s="488">
        <f t="shared" si="45"/>
        <v>0</v>
      </c>
      <c r="O308" s="488">
        <f t="shared" si="45"/>
        <v>0</v>
      </c>
      <c r="P308" s="488">
        <f t="shared" si="45"/>
        <v>0</v>
      </c>
      <c r="Q308" s="488">
        <f t="shared" si="45"/>
        <v>0</v>
      </c>
      <c r="R308" s="488">
        <f t="shared" si="45"/>
        <v>0</v>
      </c>
      <c r="S308" s="488">
        <f t="shared" si="45"/>
        <v>0</v>
      </c>
      <c r="T308" s="364"/>
      <c r="U308" s="364"/>
      <c r="V308" s="364"/>
      <c r="W308" s="364"/>
      <c r="X308" s="364">
        <f t="shared" si="45"/>
        <v>0</v>
      </c>
    </row>
    <row r="309" spans="1:19" ht="13.5" thickBot="1">
      <c r="A309" s="288"/>
      <c r="B309" s="293"/>
      <c r="C309" s="293" t="s">
        <v>290</v>
      </c>
      <c r="D309" s="294" t="s">
        <v>292</v>
      </c>
      <c r="E309" s="297">
        <v>126999</v>
      </c>
      <c r="F309" s="297">
        <v>0</v>
      </c>
      <c r="G309" s="297"/>
      <c r="H309" s="297"/>
      <c r="I309" s="297"/>
      <c r="J309" s="297"/>
      <c r="K309" s="297"/>
      <c r="L309" s="316"/>
      <c r="M309" s="297"/>
      <c r="N309" s="297"/>
      <c r="O309" s="297"/>
      <c r="P309" s="297"/>
      <c r="Q309" s="297"/>
      <c r="R309" s="295"/>
      <c r="S309" s="297"/>
    </row>
    <row r="310" spans="1:19" ht="12.75">
      <c r="A310" s="298"/>
      <c r="B310" s="362" t="s">
        <v>139</v>
      </c>
      <c r="C310" s="362"/>
      <c r="D310" s="370" t="s">
        <v>21</v>
      </c>
      <c r="E310" s="300">
        <f>SUM(E311:E318)</f>
        <v>294179</v>
      </c>
      <c r="F310" s="300">
        <f>SUM(F311:F318)</f>
        <v>239704</v>
      </c>
      <c r="G310" s="300">
        <f>SUM(G311:G317)</f>
        <v>239704</v>
      </c>
      <c r="H310" s="300">
        <f>SUM(H311:H318)</f>
        <v>0</v>
      </c>
      <c r="I310" s="300">
        <f>SUM(I311:I317)</f>
        <v>12250</v>
      </c>
      <c r="J310" s="300">
        <f>SUM(J311:J317)</f>
        <v>0</v>
      </c>
      <c r="K310" s="300">
        <f>SUM(K311:K318)</f>
        <v>227454</v>
      </c>
      <c r="L310" s="300">
        <f aca="true" t="shared" si="46" ref="L310:S310">SUM(L311:L318)</f>
        <v>0</v>
      </c>
      <c r="M310" s="300">
        <f t="shared" si="46"/>
        <v>0</v>
      </c>
      <c r="N310" s="300">
        <f t="shared" si="46"/>
        <v>0</v>
      </c>
      <c r="O310" s="300">
        <f t="shared" si="46"/>
        <v>0</v>
      </c>
      <c r="P310" s="300">
        <f t="shared" si="46"/>
        <v>0</v>
      </c>
      <c r="Q310" s="300">
        <f t="shared" si="46"/>
        <v>0</v>
      </c>
      <c r="R310" s="300">
        <f t="shared" si="46"/>
        <v>0</v>
      </c>
      <c r="S310" s="300">
        <f t="shared" si="46"/>
        <v>0</v>
      </c>
    </row>
    <row r="311" spans="1:19" ht="12.75">
      <c r="A311" s="298"/>
      <c r="B311" s="285"/>
      <c r="C311" s="289" t="s">
        <v>290</v>
      </c>
      <c r="D311" s="294" t="s">
        <v>292</v>
      </c>
      <c r="E311" s="291">
        <v>266984</v>
      </c>
      <c r="F311" s="291">
        <v>227454</v>
      </c>
      <c r="G311" s="291">
        <v>227454</v>
      </c>
      <c r="H311" s="291"/>
      <c r="I311" s="291"/>
      <c r="J311" s="291"/>
      <c r="K311" s="291">
        <v>227454</v>
      </c>
      <c r="L311" s="292"/>
      <c r="M311" s="291"/>
      <c r="N311" s="300"/>
      <c r="O311" s="300"/>
      <c r="P311" s="300"/>
      <c r="Q311" s="300"/>
      <c r="R311" s="287"/>
      <c r="S311" s="300"/>
    </row>
    <row r="312" spans="1:19" ht="22.5">
      <c r="A312" s="298"/>
      <c r="B312" s="285"/>
      <c r="C312" s="289" t="s">
        <v>203</v>
      </c>
      <c r="D312" s="290" t="s">
        <v>204</v>
      </c>
      <c r="E312" s="297">
        <v>550</v>
      </c>
      <c r="F312" s="297">
        <v>0</v>
      </c>
      <c r="G312" s="297"/>
      <c r="H312" s="297"/>
      <c r="I312" s="297"/>
      <c r="J312" s="297"/>
      <c r="K312" s="297"/>
      <c r="L312" s="316"/>
      <c r="M312" s="297"/>
      <c r="N312" s="300"/>
      <c r="O312" s="300"/>
      <c r="P312" s="300"/>
      <c r="Q312" s="300"/>
      <c r="R312" s="287"/>
      <c r="S312" s="300"/>
    </row>
    <row r="313" spans="1:19" ht="22.5">
      <c r="A313" s="298"/>
      <c r="B313" s="285"/>
      <c r="C313" s="289" t="s">
        <v>183</v>
      </c>
      <c r="D313" s="290" t="s">
        <v>211</v>
      </c>
      <c r="E313" s="297">
        <v>93</v>
      </c>
      <c r="F313" s="297">
        <v>0</v>
      </c>
      <c r="G313" s="297"/>
      <c r="H313" s="297"/>
      <c r="I313" s="297"/>
      <c r="J313" s="297"/>
      <c r="K313" s="297"/>
      <c r="L313" s="316"/>
      <c r="M313" s="297"/>
      <c r="N313" s="300"/>
      <c r="O313" s="300"/>
      <c r="P313" s="300"/>
      <c r="Q313" s="300"/>
      <c r="R313" s="287"/>
      <c r="S313" s="300"/>
    </row>
    <row r="314" spans="1:19" ht="12.75">
      <c r="A314" s="298"/>
      <c r="B314" s="285"/>
      <c r="C314" s="289" t="s">
        <v>185</v>
      </c>
      <c r="D314" s="290" t="s">
        <v>212</v>
      </c>
      <c r="E314" s="297">
        <v>13</v>
      </c>
      <c r="F314" s="297">
        <v>0</v>
      </c>
      <c r="G314" s="297"/>
      <c r="H314" s="297"/>
      <c r="I314" s="297"/>
      <c r="J314" s="297"/>
      <c r="K314" s="297"/>
      <c r="L314" s="316"/>
      <c r="M314" s="297"/>
      <c r="N314" s="300"/>
      <c r="O314" s="300"/>
      <c r="P314" s="300"/>
      <c r="Q314" s="300"/>
      <c r="R314" s="287"/>
      <c r="S314" s="300"/>
    </row>
    <row r="315" spans="1:19" ht="12.75">
      <c r="A315" s="298"/>
      <c r="B315" s="285"/>
      <c r="C315" s="289" t="s">
        <v>189</v>
      </c>
      <c r="D315" s="290" t="s">
        <v>190</v>
      </c>
      <c r="E315" s="297">
        <v>1650</v>
      </c>
      <c r="F315" s="297">
        <v>0</v>
      </c>
      <c r="G315" s="297"/>
      <c r="H315" s="297"/>
      <c r="I315" s="302"/>
      <c r="J315" s="300"/>
      <c r="K315" s="300"/>
      <c r="L315" s="313"/>
      <c r="M315" s="297"/>
      <c r="N315" s="300"/>
      <c r="O315" s="300"/>
      <c r="P315" s="300"/>
      <c r="Q315" s="300"/>
      <c r="R315" s="295"/>
      <c r="S315" s="300"/>
    </row>
    <row r="316" spans="1:19" ht="12.75">
      <c r="A316" s="319"/>
      <c r="B316" s="314"/>
      <c r="C316" s="314" t="s">
        <v>191</v>
      </c>
      <c r="D316" s="315" t="s">
        <v>192</v>
      </c>
      <c r="E316" s="320">
        <v>12889</v>
      </c>
      <c r="F316" s="320">
        <v>6250</v>
      </c>
      <c r="G316" s="320">
        <v>6250</v>
      </c>
      <c r="H316" s="320"/>
      <c r="I316" s="320">
        <v>6250</v>
      </c>
      <c r="J316" s="320"/>
      <c r="K316" s="320"/>
      <c r="L316" s="321"/>
      <c r="M316" s="320"/>
      <c r="N316" s="320"/>
      <c r="O316" s="320"/>
      <c r="P316" s="320"/>
      <c r="Q316" s="320"/>
      <c r="R316" s="322"/>
      <c r="S316" s="320"/>
    </row>
    <row r="317" spans="1:19" ht="12.75">
      <c r="A317" s="319"/>
      <c r="B317" s="314"/>
      <c r="C317" s="289" t="s">
        <v>193</v>
      </c>
      <c r="D317" s="290" t="s">
        <v>194</v>
      </c>
      <c r="E317" s="291">
        <v>6000</v>
      </c>
      <c r="F317" s="291">
        <v>6000</v>
      </c>
      <c r="G317" s="291">
        <v>6000</v>
      </c>
      <c r="H317" s="291"/>
      <c r="I317" s="291">
        <v>6000</v>
      </c>
      <c r="J317" s="291"/>
      <c r="K317" s="291"/>
      <c r="L317" s="292"/>
      <c r="M317" s="291"/>
      <c r="N317" s="291"/>
      <c r="O317" s="291"/>
      <c r="P317" s="291"/>
      <c r="Q317" s="291"/>
      <c r="R317" s="301"/>
      <c r="S317" s="291"/>
    </row>
    <row r="318" spans="1:19" ht="12.75">
      <c r="A318" s="323"/>
      <c r="B318" s="305"/>
      <c r="C318" s="455" t="s">
        <v>207</v>
      </c>
      <c r="D318" s="456" t="s">
        <v>511</v>
      </c>
      <c r="E318" s="457">
        <v>6000</v>
      </c>
      <c r="F318" s="457">
        <v>0</v>
      </c>
      <c r="G318" s="457"/>
      <c r="H318" s="457"/>
      <c r="I318" s="457"/>
      <c r="J318" s="457"/>
      <c r="K318" s="457"/>
      <c r="L318" s="458"/>
      <c r="M318" s="457"/>
      <c r="N318" s="457"/>
      <c r="O318" s="457"/>
      <c r="P318" s="457"/>
      <c r="Q318" s="457"/>
      <c r="R318" s="459"/>
      <c r="S318" s="457"/>
    </row>
    <row r="319" spans="1:23" ht="22.5">
      <c r="A319" s="371" t="s">
        <v>304</v>
      </c>
      <c r="B319" s="460"/>
      <c r="C319" s="461"/>
      <c r="D319" s="462" t="s">
        <v>305</v>
      </c>
      <c r="E319" s="463">
        <f>SUM(E322)</f>
        <v>359455.63999999996</v>
      </c>
      <c r="F319" s="463">
        <f>SUM(F320,F322)</f>
        <v>6000</v>
      </c>
      <c r="G319" s="463">
        <f aca="true" t="shared" si="47" ref="G319:R319">SUM(G320,G322)</f>
        <v>6000</v>
      </c>
      <c r="H319" s="463">
        <f t="shared" si="47"/>
        <v>0</v>
      </c>
      <c r="I319" s="463">
        <f t="shared" si="47"/>
        <v>0</v>
      </c>
      <c r="J319" s="463">
        <f t="shared" si="47"/>
        <v>6000</v>
      </c>
      <c r="K319" s="463">
        <f t="shared" si="47"/>
        <v>0</v>
      </c>
      <c r="L319" s="463">
        <f t="shared" si="47"/>
        <v>0</v>
      </c>
      <c r="M319" s="463">
        <f t="shared" si="47"/>
        <v>0</v>
      </c>
      <c r="N319" s="463">
        <f t="shared" si="47"/>
        <v>0</v>
      </c>
      <c r="O319" s="463">
        <f t="shared" si="47"/>
        <v>0</v>
      </c>
      <c r="P319" s="463">
        <f t="shared" si="47"/>
        <v>0</v>
      </c>
      <c r="Q319" s="463">
        <f t="shared" si="47"/>
        <v>0</v>
      </c>
      <c r="R319" s="463">
        <f t="shared" si="47"/>
        <v>0</v>
      </c>
      <c r="S319" s="463">
        <f>SUM(S322)</f>
        <v>0</v>
      </c>
      <c r="T319" s="463"/>
      <c r="U319" s="463"/>
      <c r="V319" s="463"/>
      <c r="W319" s="463"/>
    </row>
    <row r="320" spans="1:19" ht="12.75">
      <c r="A320" s="471"/>
      <c r="B320" s="452" t="s">
        <v>617</v>
      </c>
      <c r="C320" s="453"/>
      <c r="D320" s="60" t="s">
        <v>618</v>
      </c>
      <c r="E320" s="454">
        <v>0</v>
      </c>
      <c r="F320" s="454">
        <f>SUM(F321:F348)</f>
        <v>6000</v>
      </c>
      <c r="G320" s="454">
        <f aca="true" t="shared" si="48" ref="G320:S320">SUM(G321:G348)</f>
        <v>6000</v>
      </c>
      <c r="H320" s="454">
        <f t="shared" si="48"/>
        <v>0</v>
      </c>
      <c r="I320" s="454">
        <f t="shared" si="48"/>
        <v>0</v>
      </c>
      <c r="J320" s="454">
        <f t="shared" si="48"/>
        <v>6000</v>
      </c>
      <c r="K320" s="454">
        <f t="shared" si="48"/>
        <v>0</v>
      </c>
      <c r="L320" s="454">
        <f t="shared" si="48"/>
        <v>0</v>
      </c>
      <c r="M320" s="454">
        <f t="shared" si="48"/>
        <v>0</v>
      </c>
      <c r="N320" s="454">
        <f t="shared" si="48"/>
        <v>0</v>
      </c>
      <c r="O320" s="454">
        <f t="shared" si="48"/>
        <v>0</v>
      </c>
      <c r="P320" s="454">
        <f t="shared" si="48"/>
        <v>0</v>
      </c>
      <c r="Q320" s="454">
        <f t="shared" si="48"/>
        <v>0</v>
      </c>
      <c r="R320" s="454">
        <f t="shared" si="48"/>
        <v>0</v>
      </c>
      <c r="S320" s="454">
        <f t="shared" si="48"/>
        <v>0</v>
      </c>
    </row>
    <row r="321" spans="1:19" ht="45">
      <c r="A321" s="471"/>
      <c r="B321" s="373"/>
      <c r="C321" s="377" t="s">
        <v>118</v>
      </c>
      <c r="D321" s="290" t="s">
        <v>258</v>
      </c>
      <c r="E321" s="464">
        <v>0</v>
      </c>
      <c r="F321" s="464">
        <v>6000</v>
      </c>
      <c r="G321" s="464">
        <v>6000</v>
      </c>
      <c r="H321" s="464"/>
      <c r="I321" s="464"/>
      <c r="J321" s="464">
        <v>6000</v>
      </c>
      <c r="K321" s="465"/>
      <c r="L321" s="465"/>
      <c r="M321" s="465"/>
      <c r="N321" s="465"/>
      <c r="O321" s="465"/>
      <c r="P321" s="465"/>
      <c r="Q321" s="465"/>
      <c r="R321" s="465"/>
      <c r="S321" s="465"/>
    </row>
    <row r="322" spans="1:19" ht="12.75">
      <c r="A322" s="372"/>
      <c r="B322" s="452" t="s">
        <v>306</v>
      </c>
      <c r="C322" s="453"/>
      <c r="D322" s="60" t="s">
        <v>21</v>
      </c>
      <c r="E322" s="454">
        <f>SUM(E323:E350)</f>
        <v>359455.63999999996</v>
      </c>
      <c r="F322" s="454">
        <f>SUM(F323:F350)</f>
        <v>0</v>
      </c>
      <c r="G322" s="454">
        <f aca="true" t="shared" si="49" ref="G322:S322">SUM(G323:G350)</f>
        <v>0</v>
      </c>
      <c r="H322" s="454">
        <f t="shared" si="49"/>
        <v>0</v>
      </c>
      <c r="I322" s="454">
        <f t="shared" si="49"/>
        <v>0</v>
      </c>
      <c r="J322" s="454">
        <f t="shared" si="49"/>
        <v>0</v>
      </c>
      <c r="K322" s="454">
        <f t="shared" si="49"/>
        <v>0</v>
      </c>
      <c r="L322" s="454">
        <f t="shared" si="49"/>
        <v>0</v>
      </c>
      <c r="M322" s="454">
        <f t="shared" si="49"/>
        <v>0</v>
      </c>
      <c r="N322" s="454">
        <f t="shared" si="49"/>
        <v>0</v>
      </c>
      <c r="O322" s="454">
        <f t="shared" si="49"/>
        <v>0</v>
      </c>
      <c r="P322" s="454">
        <f t="shared" si="49"/>
        <v>0</v>
      </c>
      <c r="Q322" s="454">
        <f t="shared" si="49"/>
        <v>0</v>
      </c>
      <c r="R322" s="454">
        <f t="shared" si="49"/>
        <v>0</v>
      </c>
      <c r="S322" s="454">
        <f t="shared" si="49"/>
        <v>0</v>
      </c>
    </row>
    <row r="323" spans="1:19" ht="12.75">
      <c r="A323" s="372"/>
      <c r="B323" s="373"/>
      <c r="C323" s="377" t="s">
        <v>578</v>
      </c>
      <c r="D323" s="290" t="s">
        <v>221</v>
      </c>
      <c r="E323" s="464">
        <v>664.8</v>
      </c>
      <c r="F323" s="464">
        <v>0</v>
      </c>
      <c r="G323" s="464"/>
      <c r="H323" s="464"/>
      <c r="I323" s="464"/>
      <c r="J323" s="465"/>
      <c r="K323" s="465"/>
      <c r="L323" s="465"/>
      <c r="M323" s="465"/>
      <c r="N323" s="465"/>
      <c r="O323" s="465"/>
      <c r="P323" s="465"/>
      <c r="Q323" s="465"/>
      <c r="R323" s="465"/>
      <c r="S323" s="465"/>
    </row>
    <row r="324" spans="1:19" ht="12.75">
      <c r="A324" s="372"/>
      <c r="B324" s="373"/>
      <c r="C324" s="377" t="s">
        <v>579</v>
      </c>
      <c r="D324" s="290" t="s">
        <v>221</v>
      </c>
      <c r="E324" s="464">
        <v>35.2</v>
      </c>
      <c r="F324" s="464">
        <v>0</v>
      </c>
      <c r="G324" s="464"/>
      <c r="H324" s="464"/>
      <c r="I324" s="464"/>
      <c r="J324" s="465"/>
      <c r="K324" s="465"/>
      <c r="L324" s="465"/>
      <c r="M324" s="465"/>
      <c r="N324" s="465"/>
      <c r="O324" s="465"/>
      <c r="P324" s="465"/>
      <c r="Q324" s="465"/>
      <c r="R324" s="465"/>
      <c r="S324" s="465"/>
    </row>
    <row r="325" spans="1:19" ht="12.75">
      <c r="A325" s="372"/>
      <c r="B325" s="373"/>
      <c r="C325" s="377" t="s">
        <v>513</v>
      </c>
      <c r="D325" s="466" t="s">
        <v>514</v>
      </c>
      <c r="E325" s="464">
        <v>97155</v>
      </c>
      <c r="F325" s="464">
        <v>0</v>
      </c>
      <c r="G325" s="464"/>
      <c r="H325" s="464"/>
      <c r="I325" s="464"/>
      <c r="J325" s="464"/>
      <c r="K325" s="464"/>
      <c r="L325" s="464"/>
      <c r="M325" s="464"/>
      <c r="N325" s="464"/>
      <c r="O325" s="464"/>
      <c r="P325" s="464"/>
      <c r="Q325" s="464"/>
      <c r="R325" s="465"/>
      <c r="S325" s="465"/>
    </row>
    <row r="326" spans="1:19" ht="12.75">
      <c r="A326" s="372"/>
      <c r="B326" s="373"/>
      <c r="C326" s="467" t="s">
        <v>515</v>
      </c>
      <c r="D326" s="468" t="s">
        <v>514</v>
      </c>
      <c r="E326" s="469">
        <v>17145</v>
      </c>
      <c r="F326" s="469">
        <v>0</v>
      </c>
      <c r="G326" s="469"/>
      <c r="H326" s="469"/>
      <c r="I326" s="469"/>
      <c r="J326" s="469"/>
      <c r="K326" s="469"/>
      <c r="L326" s="469"/>
      <c r="M326" s="469"/>
      <c r="N326" s="469"/>
      <c r="O326" s="469"/>
      <c r="P326" s="469"/>
      <c r="Q326" s="469"/>
      <c r="R326" s="470"/>
      <c r="S326" s="470"/>
    </row>
    <row r="327" spans="1:19" ht="12.75">
      <c r="A327" s="372"/>
      <c r="B327" s="373"/>
      <c r="C327" s="374" t="s">
        <v>307</v>
      </c>
      <c r="D327" s="375" t="s">
        <v>308</v>
      </c>
      <c r="E327" s="376">
        <v>46498.92</v>
      </c>
      <c r="F327" s="376">
        <v>0</v>
      </c>
      <c r="G327" s="376"/>
      <c r="H327" s="376"/>
      <c r="I327" s="297"/>
      <c r="J327" s="297"/>
      <c r="K327" s="297"/>
      <c r="L327" s="297"/>
      <c r="M327" s="297"/>
      <c r="N327" s="297"/>
      <c r="O327" s="297"/>
      <c r="P327" s="297"/>
      <c r="Q327" s="297"/>
      <c r="R327" s="297"/>
      <c r="S327" s="297"/>
    </row>
    <row r="328" spans="1:19" ht="12.75">
      <c r="A328" s="372"/>
      <c r="B328" s="373"/>
      <c r="C328" s="377" t="s">
        <v>309</v>
      </c>
      <c r="D328" s="378" t="s">
        <v>308</v>
      </c>
      <c r="E328" s="379">
        <v>3801.08</v>
      </c>
      <c r="F328" s="379">
        <v>0</v>
      </c>
      <c r="G328" s="379"/>
      <c r="H328" s="379"/>
      <c r="I328" s="291"/>
      <c r="J328" s="291"/>
      <c r="K328" s="291"/>
      <c r="L328" s="291"/>
      <c r="M328" s="291"/>
      <c r="N328" s="291"/>
      <c r="O328" s="291"/>
      <c r="P328" s="291"/>
      <c r="Q328" s="291"/>
      <c r="R328" s="291"/>
      <c r="S328" s="291"/>
    </row>
    <row r="329" spans="1:19" ht="22.5">
      <c r="A329" s="372"/>
      <c r="B329" s="373"/>
      <c r="C329" s="377" t="s">
        <v>580</v>
      </c>
      <c r="D329" s="290" t="s">
        <v>210</v>
      </c>
      <c r="E329" s="379">
        <v>747.3</v>
      </c>
      <c r="F329" s="379">
        <v>0</v>
      </c>
      <c r="G329" s="379"/>
      <c r="H329" s="379"/>
      <c r="I329" s="291"/>
      <c r="J329" s="291"/>
      <c r="K329" s="291"/>
      <c r="L329" s="291"/>
      <c r="M329" s="291"/>
      <c r="N329" s="291"/>
      <c r="O329" s="291"/>
      <c r="P329" s="291"/>
      <c r="Q329" s="291"/>
      <c r="R329" s="291"/>
      <c r="S329" s="291"/>
    </row>
    <row r="330" spans="1:19" ht="22.5">
      <c r="A330" s="372"/>
      <c r="B330" s="373"/>
      <c r="C330" s="377" t="s">
        <v>581</v>
      </c>
      <c r="D330" s="290" t="s">
        <v>210</v>
      </c>
      <c r="E330" s="379">
        <v>39.56</v>
      </c>
      <c r="F330" s="379">
        <v>0</v>
      </c>
      <c r="G330" s="379"/>
      <c r="H330" s="379"/>
      <c r="I330" s="291"/>
      <c r="J330" s="291"/>
      <c r="K330" s="291"/>
      <c r="L330" s="291"/>
      <c r="M330" s="291"/>
      <c r="N330" s="291"/>
      <c r="O330" s="291"/>
      <c r="P330" s="291"/>
      <c r="Q330" s="291"/>
      <c r="R330" s="291"/>
      <c r="S330" s="291"/>
    </row>
    <row r="331" spans="1:19" ht="22.5">
      <c r="A331" s="372"/>
      <c r="B331" s="373"/>
      <c r="C331" s="377" t="s">
        <v>310</v>
      </c>
      <c r="D331" s="380" t="s">
        <v>211</v>
      </c>
      <c r="E331" s="379">
        <v>38278.54</v>
      </c>
      <c r="F331" s="379">
        <v>0</v>
      </c>
      <c r="G331" s="379"/>
      <c r="H331" s="379"/>
      <c r="I331" s="291"/>
      <c r="J331" s="291"/>
      <c r="K331" s="291"/>
      <c r="L331" s="291"/>
      <c r="M331" s="291"/>
      <c r="N331" s="291"/>
      <c r="O331" s="291"/>
      <c r="P331" s="291"/>
      <c r="Q331" s="291"/>
      <c r="R331" s="291"/>
      <c r="S331" s="291"/>
    </row>
    <row r="332" spans="1:19" ht="22.5">
      <c r="A332" s="372"/>
      <c r="B332" s="373"/>
      <c r="C332" s="377" t="s">
        <v>311</v>
      </c>
      <c r="D332" s="378" t="s">
        <v>211</v>
      </c>
      <c r="E332" s="379">
        <v>5882.45</v>
      </c>
      <c r="F332" s="379">
        <v>0</v>
      </c>
      <c r="G332" s="379"/>
      <c r="H332" s="379"/>
      <c r="I332" s="291"/>
      <c r="J332" s="291"/>
      <c r="K332" s="291"/>
      <c r="L332" s="291"/>
      <c r="M332" s="291"/>
      <c r="N332" s="291"/>
      <c r="O332" s="291"/>
      <c r="P332" s="291"/>
      <c r="Q332" s="291"/>
      <c r="R332" s="291"/>
      <c r="S332" s="291"/>
    </row>
    <row r="333" spans="1:19" ht="12.75">
      <c r="A333" s="372"/>
      <c r="B333" s="373"/>
      <c r="C333" s="377" t="s">
        <v>312</v>
      </c>
      <c r="D333" s="378" t="s">
        <v>212</v>
      </c>
      <c r="E333" s="379">
        <v>2189.04</v>
      </c>
      <c r="F333" s="379">
        <v>0</v>
      </c>
      <c r="G333" s="379"/>
      <c r="H333" s="379"/>
      <c r="I333" s="291"/>
      <c r="J333" s="291"/>
      <c r="K333" s="291"/>
      <c r="L333" s="291"/>
      <c r="M333" s="291"/>
      <c r="N333" s="291"/>
      <c r="O333" s="291"/>
      <c r="P333" s="291"/>
      <c r="Q333" s="291"/>
      <c r="R333" s="291"/>
      <c r="S333" s="291"/>
    </row>
    <row r="334" spans="1:19" ht="12.75">
      <c r="A334" s="372"/>
      <c r="B334" s="373"/>
      <c r="C334" s="377" t="s">
        <v>313</v>
      </c>
      <c r="D334" s="378" t="s">
        <v>212</v>
      </c>
      <c r="E334" s="379">
        <v>261.16</v>
      </c>
      <c r="F334" s="379">
        <v>0</v>
      </c>
      <c r="G334" s="379"/>
      <c r="H334" s="379"/>
      <c r="I334" s="291"/>
      <c r="J334" s="291"/>
      <c r="K334" s="291"/>
      <c r="L334" s="291"/>
      <c r="M334" s="291"/>
      <c r="N334" s="291"/>
      <c r="O334" s="291"/>
      <c r="P334" s="291"/>
      <c r="Q334" s="291"/>
      <c r="R334" s="291"/>
      <c r="S334" s="291"/>
    </row>
    <row r="335" spans="1:19" ht="12.75">
      <c r="A335" s="372"/>
      <c r="B335" s="373"/>
      <c r="C335" s="377" t="s">
        <v>314</v>
      </c>
      <c r="D335" s="378" t="s">
        <v>224</v>
      </c>
      <c r="E335" s="379">
        <v>28526.26</v>
      </c>
      <c r="F335" s="379">
        <v>0</v>
      </c>
      <c r="G335" s="379"/>
      <c r="H335" s="379"/>
      <c r="I335" s="291"/>
      <c r="J335" s="291"/>
      <c r="K335" s="291"/>
      <c r="L335" s="291"/>
      <c r="M335" s="291"/>
      <c r="N335" s="291"/>
      <c r="O335" s="291"/>
      <c r="P335" s="291"/>
      <c r="Q335" s="291"/>
      <c r="R335" s="291"/>
      <c r="S335" s="291"/>
    </row>
    <row r="336" spans="1:19" ht="12.75">
      <c r="A336" s="372"/>
      <c r="B336" s="373"/>
      <c r="C336" s="377" t="s">
        <v>315</v>
      </c>
      <c r="D336" s="378" t="s">
        <v>224</v>
      </c>
      <c r="E336" s="379">
        <v>4366.74</v>
      </c>
      <c r="F336" s="379">
        <v>0</v>
      </c>
      <c r="G336" s="379"/>
      <c r="H336" s="379"/>
      <c r="I336" s="291"/>
      <c r="J336" s="291"/>
      <c r="K336" s="291"/>
      <c r="L336" s="291"/>
      <c r="M336" s="291"/>
      <c r="N336" s="291"/>
      <c r="O336" s="291"/>
      <c r="P336" s="291"/>
      <c r="Q336" s="291"/>
      <c r="R336" s="291"/>
      <c r="S336" s="291"/>
    </row>
    <row r="337" spans="1:19" ht="12.75">
      <c r="A337" s="372"/>
      <c r="B337" s="373"/>
      <c r="C337" s="377" t="s">
        <v>316</v>
      </c>
      <c r="D337" s="378" t="s">
        <v>190</v>
      </c>
      <c r="E337" s="379">
        <v>1172.6</v>
      </c>
      <c r="F337" s="379">
        <v>0</v>
      </c>
      <c r="G337" s="379"/>
      <c r="H337" s="291"/>
      <c r="I337" s="379"/>
      <c r="J337" s="291"/>
      <c r="K337" s="291"/>
      <c r="L337" s="291"/>
      <c r="M337" s="291"/>
      <c r="N337" s="291"/>
      <c r="O337" s="291"/>
      <c r="P337" s="291"/>
      <c r="Q337" s="291"/>
      <c r="R337" s="291"/>
      <c r="S337" s="291"/>
    </row>
    <row r="338" spans="1:19" ht="12.75">
      <c r="A338" s="372"/>
      <c r="B338" s="373"/>
      <c r="C338" s="377" t="s">
        <v>317</v>
      </c>
      <c r="D338" s="378" t="s">
        <v>190</v>
      </c>
      <c r="E338" s="379">
        <v>125.08</v>
      </c>
      <c r="F338" s="379">
        <v>0</v>
      </c>
      <c r="G338" s="379"/>
      <c r="H338" s="291"/>
      <c r="I338" s="379"/>
      <c r="J338" s="291"/>
      <c r="K338" s="291"/>
      <c r="L338" s="291"/>
      <c r="M338" s="291"/>
      <c r="N338" s="291"/>
      <c r="O338" s="291"/>
      <c r="P338" s="291"/>
      <c r="Q338" s="291"/>
      <c r="R338" s="291"/>
      <c r="S338" s="291"/>
    </row>
    <row r="339" spans="1:19" ht="12.75">
      <c r="A339" s="372"/>
      <c r="B339" s="373"/>
      <c r="C339" s="377" t="s">
        <v>516</v>
      </c>
      <c r="D339" s="378" t="s">
        <v>528</v>
      </c>
      <c r="E339" s="379">
        <v>6630</v>
      </c>
      <c r="F339" s="379">
        <v>0</v>
      </c>
      <c r="G339" s="379"/>
      <c r="H339" s="291"/>
      <c r="I339" s="379"/>
      <c r="J339" s="291"/>
      <c r="K339" s="291"/>
      <c r="L339" s="291"/>
      <c r="M339" s="291"/>
      <c r="N339" s="291"/>
      <c r="O339" s="291"/>
      <c r="P339" s="291"/>
      <c r="Q339" s="291"/>
      <c r="R339" s="291"/>
      <c r="S339" s="291"/>
    </row>
    <row r="340" spans="1:19" ht="12.75">
      <c r="A340" s="372"/>
      <c r="B340" s="373"/>
      <c r="C340" s="377" t="s">
        <v>517</v>
      </c>
      <c r="D340" s="378" t="s">
        <v>528</v>
      </c>
      <c r="E340" s="379">
        <v>1170</v>
      </c>
      <c r="F340" s="379">
        <v>0</v>
      </c>
      <c r="G340" s="379"/>
      <c r="H340" s="291"/>
      <c r="I340" s="379"/>
      <c r="J340" s="291"/>
      <c r="K340" s="291"/>
      <c r="L340" s="291"/>
      <c r="M340" s="291"/>
      <c r="N340" s="291"/>
      <c r="O340" s="291"/>
      <c r="P340" s="291"/>
      <c r="Q340" s="291"/>
      <c r="R340" s="291"/>
      <c r="S340" s="291"/>
    </row>
    <row r="341" spans="1:19" ht="12.75">
      <c r="A341" s="372"/>
      <c r="B341" s="373"/>
      <c r="C341" s="377" t="s">
        <v>529</v>
      </c>
      <c r="D341" s="378" t="s">
        <v>227</v>
      </c>
      <c r="E341" s="379">
        <v>747.73</v>
      </c>
      <c r="F341" s="379">
        <v>0</v>
      </c>
      <c r="G341" s="379"/>
      <c r="H341" s="291"/>
      <c r="I341" s="379"/>
      <c r="J341" s="291"/>
      <c r="K341" s="291"/>
      <c r="L341" s="291"/>
      <c r="M341" s="291"/>
      <c r="N341" s="291"/>
      <c r="O341" s="291"/>
      <c r="P341" s="291"/>
      <c r="Q341" s="291"/>
      <c r="R341" s="291"/>
      <c r="S341" s="291"/>
    </row>
    <row r="342" spans="1:19" ht="12.75">
      <c r="A342" s="372"/>
      <c r="B342" s="373"/>
      <c r="C342" s="377" t="s">
        <v>530</v>
      </c>
      <c r="D342" s="378" t="s">
        <v>227</v>
      </c>
      <c r="E342" s="379">
        <v>127.27</v>
      </c>
      <c r="F342" s="379">
        <v>0</v>
      </c>
      <c r="G342" s="379"/>
      <c r="H342" s="291"/>
      <c r="I342" s="379"/>
      <c r="J342" s="291"/>
      <c r="K342" s="291"/>
      <c r="L342" s="291"/>
      <c r="M342" s="291"/>
      <c r="N342" s="291"/>
      <c r="O342" s="291"/>
      <c r="P342" s="291"/>
      <c r="Q342" s="291"/>
      <c r="R342" s="291"/>
      <c r="S342" s="291"/>
    </row>
    <row r="343" spans="1:19" ht="12.75">
      <c r="A343" s="372"/>
      <c r="B343" s="373"/>
      <c r="C343" s="377" t="s">
        <v>318</v>
      </c>
      <c r="D343" s="378" t="s">
        <v>192</v>
      </c>
      <c r="E343" s="379">
        <v>77782.45</v>
      </c>
      <c r="F343" s="379">
        <v>0</v>
      </c>
      <c r="G343" s="379"/>
      <c r="H343" s="291"/>
      <c r="I343" s="379"/>
      <c r="J343" s="291"/>
      <c r="K343" s="291"/>
      <c r="L343" s="291"/>
      <c r="M343" s="291"/>
      <c r="N343" s="291"/>
      <c r="O343" s="291"/>
      <c r="P343" s="291"/>
      <c r="Q343" s="291"/>
      <c r="R343" s="291"/>
      <c r="S343" s="291"/>
    </row>
    <row r="344" spans="1:19" ht="12.75">
      <c r="A344" s="372"/>
      <c r="B344" s="373"/>
      <c r="C344" s="377" t="s">
        <v>319</v>
      </c>
      <c r="D344" s="378" t="s">
        <v>192</v>
      </c>
      <c r="E344" s="379">
        <v>7348.98</v>
      </c>
      <c r="F344" s="379">
        <v>0</v>
      </c>
      <c r="G344" s="379"/>
      <c r="H344" s="291"/>
      <c r="I344" s="379"/>
      <c r="J344" s="291"/>
      <c r="K344" s="291"/>
      <c r="L344" s="291"/>
      <c r="M344" s="291"/>
      <c r="N344" s="291"/>
      <c r="O344" s="291"/>
      <c r="P344" s="291"/>
      <c r="Q344" s="291"/>
      <c r="R344" s="291"/>
      <c r="S344" s="291"/>
    </row>
    <row r="345" spans="1:19" ht="22.5">
      <c r="A345" s="372"/>
      <c r="B345" s="373"/>
      <c r="C345" s="377" t="s">
        <v>320</v>
      </c>
      <c r="D345" s="378" t="s">
        <v>321</v>
      </c>
      <c r="E345" s="379">
        <v>510</v>
      </c>
      <c r="F345" s="379">
        <v>0</v>
      </c>
      <c r="G345" s="379"/>
      <c r="H345" s="291"/>
      <c r="I345" s="379"/>
      <c r="J345" s="291"/>
      <c r="K345" s="291"/>
      <c r="L345" s="291"/>
      <c r="M345" s="291"/>
      <c r="N345" s="291"/>
      <c r="O345" s="291"/>
      <c r="P345" s="291"/>
      <c r="Q345" s="291"/>
      <c r="R345" s="291"/>
      <c r="S345" s="291"/>
    </row>
    <row r="346" spans="1:19" ht="22.5">
      <c r="A346" s="372"/>
      <c r="B346" s="373"/>
      <c r="C346" s="377" t="s">
        <v>322</v>
      </c>
      <c r="D346" s="378" t="s">
        <v>321</v>
      </c>
      <c r="E346" s="379">
        <v>90</v>
      </c>
      <c r="F346" s="379">
        <v>0</v>
      </c>
      <c r="G346" s="379"/>
      <c r="H346" s="291"/>
      <c r="I346" s="379"/>
      <c r="J346" s="291"/>
      <c r="K346" s="291"/>
      <c r="L346" s="291"/>
      <c r="M346" s="291"/>
      <c r="N346" s="291"/>
      <c r="O346" s="291"/>
      <c r="P346" s="291"/>
      <c r="Q346" s="291"/>
      <c r="R346" s="291"/>
      <c r="S346" s="291"/>
    </row>
    <row r="347" spans="1:19" ht="12.75">
      <c r="A347" s="381"/>
      <c r="B347" s="373"/>
      <c r="C347" s="377" t="s">
        <v>518</v>
      </c>
      <c r="D347" s="315" t="s">
        <v>519</v>
      </c>
      <c r="E347" s="379">
        <v>14506.57</v>
      </c>
      <c r="F347" s="379">
        <v>0</v>
      </c>
      <c r="G347" s="379"/>
      <c r="H347" s="291"/>
      <c r="I347" s="379"/>
      <c r="J347" s="291"/>
      <c r="K347" s="291"/>
      <c r="L347" s="291"/>
      <c r="M347" s="291"/>
      <c r="N347" s="291"/>
      <c r="O347" s="291"/>
      <c r="P347" s="291"/>
      <c r="Q347" s="291"/>
      <c r="R347" s="291"/>
      <c r="S347" s="291"/>
    </row>
    <row r="348" spans="1:19" ht="12.75">
      <c r="A348" s="381"/>
      <c r="B348" s="373"/>
      <c r="C348" s="377" t="s">
        <v>520</v>
      </c>
      <c r="D348" s="315" t="s">
        <v>519</v>
      </c>
      <c r="E348" s="379">
        <v>2559.98</v>
      </c>
      <c r="F348" s="379">
        <v>0</v>
      </c>
      <c r="G348" s="379"/>
      <c r="H348" s="291"/>
      <c r="I348" s="379"/>
      <c r="J348" s="291"/>
      <c r="K348" s="291"/>
      <c r="L348" s="291"/>
      <c r="M348" s="291"/>
      <c r="N348" s="291"/>
      <c r="O348" s="291"/>
      <c r="P348" s="291"/>
      <c r="Q348" s="291"/>
      <c r="R348" s="291"/>
      <c r="S348" s="291"/>
    </row>
    <row r="349" spans="1:19" ht="12.75">
      <c r="A349" s="381"/>
      <c r="B349" s="373"/>
      <c r="C349" s="314" t="s">
        <v>323</v>
      </c>
      <c r="D349" s="315" t="s">
        <v>280</v>
      </c>
      <c r="E349" s="382">
        <v>1038.93</v>
      </c>
      <c r="F349" s="382">
        <v>0</v>
      </c>
      <c r="G349" s="382"/>
      <c r="H349" s="307"/>
      <c r="I349" s="382"/>
      <c r="J349" s="307"/>
      <c r="K349" s="307"/>
      <c r="L349" s="308"/>
      <c r="M349" s="307"/>
      <c r="N349" s="307"/>
      <c r="O349" s="307"/>
      <c r="P349" s="307"/>
      <c r="Q349" s="307"/>
      <c r="R349" s="309"/>
      <c r="S349" s="307"/>
    </row>
    <row r="350" spans="1:19" ht="13.5" thickBot="1">
      <c r="A350" s="381"/>
      <c r="B350" s="373"/>
      <c r="C350" s="314" t="s">
        <v>324</v>
      </c>
      <c r="D350" s="315" t="s">
        <v>280</v>
      </c>
      <c r="E350" s="382">
        <v>55</v>
      </c>
      <c r="F350" s="382">
        <v>0</v>
      </c>
      <c r="G350" s="382"/>
      <c r="H350" s="307"/>
      <c r="I350" s="382"/>
      <c r="J350" s="307"/>
      <c r="K350" s="307"/>
      <c r="L350" s="308"/>
      <c r="M350" s="307"/>
      <c r="N350" s="307"/>
      <c r="O350" s="307"/>
      <c r="P350" s="307"/>
      <c r="Q350" s="307"/>
      <c r="R350" s="309"/>
      <c r="S350" s="307"/>
    </row>
    <row r="351" spans="1:19" ht="23.25" thickBot="1">
      <c r="A351" s="280" t="s">
        <v>325</v>
      </c>
      <c r="B351" s="281"/>
      <c r="C351" s="281"/>
      <c r="D351" s="310" t="s">
        <v>142</v>
      </c>
      <c r="E351" s="283">
        <f aca="true" t="shared" si="50" ref="E351:K351">SUM(E352+E360+E362)</f>
        <v>265023.62</v>
      </c>
      <c r="F351" s="283">
        <f t="shared" si="50"/>
        <v>209617.22</v>
      </c>
      <c r="G351" s="283">
        <f t="shared" si="50"/>
        <v>209617.22</v>
      </c>
      <c r="H351" s="283">
        <f t="shared" si="50"/>
        <v>167173</v>
      </c>
      <c r="I351" s="283">
        <f t="shared" si="50"/>
        <v>30308.22</v>
      </c>
      <c r="J351" s="283">
        <f t="shared" si="50"/>
        <v>0</v>
      </c>
      <c r="K351" s="283">
        <f t="shared" si="50"/>
        <v>12136</v>
      </c>
      <c r="L351" s="311">
        <f>SUM(L352+L362)</f>
        <v>0</v>
      </c>
      <c r="M351" s="283">
        <f>SUM(M352+M360+M362)</f>
        <v>0</v>
      </c>
      <c r="N351" s="283">
        <f>SUM(N352+N360+N362)</f>
        <v>0</v>
      </c>
      <c r="O351" s="283">
        <f>SUM(O352+O360+O362)</f>
        <v>0</v>
      </c>
      <c r="P351" s="283">
        <f>SUM(P352+P360+P362)</f>
        <v>0</v>
      </c>
      <c r="Q351" s="283">
        <f>SUM(Q352+Q362)</f>
        <v>0</v>
      </c>
      <c r="R351" s="312">
        <f>SUM(R352+R360+R362)</f>
        <v>0</v>
      </c>
      <c r="S351" s="283">
        <f>SUM(S352+S360+S362)</f>
        <v>0</v>
      </c>
    </row>
    <row r="352" spans="1:19" ht="12.75">
      <c r="A352" s="284"/>
      <c r="B352" s="285" t="s">
        <v>326</v>
      </c>
      <c r="C352" s="285"/>
      <c r="D352" s="286" t="s">
        <v>327</v>
      </c>
      <c r="E352" s="300">
        <f aca="true" t="shared" si="51" ref="E352:S352">SUM(E353:E359)</f>
        <v>137985.62</v>
      </c>
      <c r="F352" s="300">
        <f>SUM(F353:F359)</f>
        <v>189617.22</v>
      </c>
      <c r="G352" s="300">
        <f t="shared" si="51"/>
        <v>189617.22</v>
      </c>
      <c r="H352" s="300">
        <f t="shared" si="51"/>
        <v>167173</v>
      </c>
      <c r="I352" s="300">
        <f t="shared" si="51"/>
        <v>10308.22</v>
      </c>
      <c r="J352" s="300">
        <f t="shared" si="51"/>
        <v>0</v>
      </c>
      <c r="K352" s="300">
        <f t="shared" si="51"/>
        <v>12136</v>
      </c>
      <c r="L352" s="313">
        <f t="shared" si="51"/>
        <v>0</v>
      </c>
      <c r="M352" s="300">
        <f t="shared" si="51"/>
        <v>0</v>
      </c>
      <c r="N352" s="300">
        <f t="shared" si="51"/>
        <v>0</v>
      </c>
      <c r="O352" s="300">
        <f t="shared" si="51"/>
        <v>0</v>
      </c>
      <c r="P352" s="300">
        <f t="shared" si="51"/>
        <v>0</v>
      </c>
      <c r="Q352" s="300">
        <f t="shared" si="51"/>
        <v>0</v>
      </c>
      <c r="R352" s="287">
        <f t="shared" si="51"/>
        <v>0</v>
      </c>
      <c r="S352" s="300">
        <f t="shared" si="51"/>
        <v>0</v>
      </c>
    </row>
    <row r="353" spans="1:19" ht="22.5">
      <c r="A353" s="288"/>
      <c r="B353" s="289"/>
      <c r="C353" s="289" t="s">
        <v>220</v>
      </c>
      <c r="D353" s="290" t="s">
        <v>259</v>
      </c>
      <c r="E353" s="291">
        <v>8140</v>
      </c>
      <c r="F353" s="291">
        <v>12136</v>
      </c>
      <c r="G353" s="291">
        <v>12136</v>
      </c>
      <c r="H353" s="291"/>
      <c r="I353" s="291"/>
      <c r="J353" s="291"/>
      <c r="K353" s="291">
        <v>12136</v>
      </c>
      <c r="L353" s="292"/>
      <c r="M353" s="291"/>
      <c r="N353" s="291"/>
      <c r="O353" s="291"/>
      <c r="P353" s="291"/>
      <c r="Q353" s="291"/>
      <c r="R353" s="301"/>
      <c r="S353" s="291"/>
    </row>
    <row r="354" spans="1:19" ht="22.5">
      <c r="A354" s="288"/>
      <c r="B354" s="289"/>
      <c r="C354" s="289" t="s">
        <v>203</v>
      </c>
      <c r="D354" s="290" t="s">
        <v>204</v>
      </c>
      <c r="E354" s="291">
        <v>95950</v>
      </c>
      <c r="F354" s="291">
        <v>131498</v>
      </c>
      <c r="G354" s="291">
        <v>131498</v>
      </c>
      <c r="H354" s="291">
        <v>131498</v>
      </c>
      <c r="I354" s="291"/>
      <c r="J354" s="291"/>
      <c r="K354" s="291"/>
      <c r="L354" s="292"/>
      <c r="M354" s="291"/>
      <c r="N354" s="291"/>
      <c r="O354" s="291"/>
      <c r="P354" s="291"/>
      <c r="Q354" s="291"/>
      <c r="R354" s="301"/>
      <c r="S354" s="291"/>
    </row>
    <row r="355" spans="1:19" ht="22.5">
      <c r="A355" s="288"/>
      <c r="B355" s="289"/>
      <c r="C355" s="289" t="s">
        <v>209</v>
      </c>
      <c r="D355" s="290" t="s">
        <v>210</v>
      </c>
      <c r="E355" s="291">
        <v>4778.33</v>
      </c>
      <c r="F355" s="291">
        <v>7550</v>
      </c>
      <c r="G355" s="291">
        <v>7550</v>
      </c>
      <c r="H355" s="291">
        <v>7550</v>
      </c>
      <c r="I355" s="291"/>
      <c r="J355" s="291"/>
      <c r="K355" s="291"/>
      <c r="L355" s="292"/>
      <c r="M355" s="291"/>
      <c r="N355" s="291"/>
      <c r="O355" s="291"/>
      <c r="P355" s="291"/>
      <c r="Q355" s="291"/>
      <c r="R355" s="301"/>
      <c r="S355" s="291"/>
    </row>
    <row r="356" spans="1:19" ht="22.5">
      <c r="A356" s="288"/>
      <c r="B356" s="289"/>
      <c r="C356" s="289" t="s">
        <v>183</v>
      </c>
      <c r="D356" s="290" t="s">
        <v>211</v>
      </c>
      <c r="E356" s="291">
        <v>19060</v>
      </c>
      <c r="F356" s="291">
        <v>24340</v>
      </c>
      <c r="G356" s="291">
        <v>24340</v>
      </c>
      <c r="H356" s="291">
        <v>24340</v>
      </c>
      <c r="I356" s="291"/>
      <c r="J356" s="291"/>
      <c r="K356" s="291"/>
      <c r="L356" s="292"/>
      <c r="M356" s="291"/>
      <c r="N356" s="291"/>
      <c r="O356" s="291"/>
      <c r="P356" s="291"/>
      <c r="Q356" s="291"/>
      <c r="R356" s="301"/>
      <c r="S356" s="291"/>
    </row>
    <row r="357" spans="1:19" ht="12.75">
      <c r="A357" s="288"/>
      <c r="B357" s="289"/>
      <c r="C357" s="289" t="s">
        <v>185</v>
      </c>
      <c r="D357" s="290" t="s">
        <v>212</v>
      </c>
      <c r="E357" s="291">
        <v>2945</v>
      </c>
      <c r="F357" s="291">
        <v>3785</v>
      </c>
      <c r="G357" s="291">
        <v>3785</v>
      </c>
      <c r="H357" s="291">
        <v>3785</v>
      </c>
      <c r="I357" s="291"/>
      <c r="J357" s="291"/>
      <c r="K357" s="291"/>
      <c r="L357" s="292"/>
      <c r="M357" s="291"/>
      <c r="N357" s="291"/>
      <c r="O357" s="291"/>
      <c r="P357" s="291"/>
      <c r="Q357" s="291"/>
      <c r="R357" s="301"/>
      <c r="S357" s="291"/>
    </row>
    <row r="358" spans="1:19" ht="12.75">
      <c r="A358" s="288"/>
      <c r="B358" s="289"/>
      <c r="C358" s="377" t="s">
        <v>226</v>
      </c>
      <c r="D358" s="378" t="s">
        <v>227</v>
      </c>
      <c r="E358" s="291">
        <v>0</v>
      </c>
      <c r="F358" s="291">
        <v>200</v>
      </c>
      <c r="G358" s="291">
        <v>200</v>
      </c>
      <c r="H358" s="291"/>
      <c r="I358" s="291">
        <v>200</v>
      </c>
      <c r="J358" s="291"/>
      <c r="K358" s="291"/>
      <c r="L358" s="292"/>
      <c r="M358" s="291"/>
      <c r="N358" s="291"/>
      <c r="O358" s="291"/>
      <c r="P358" s="291"/>
      <c r="Q358" s="291"/>
      <c r="R358" s="301"/>
      <c r="S358" s="291"/>
    </row>
    <row r="359" spans="1:19" ht="12.75">
      <c r="A359" s="288"/>
      <c r="B359" s="289"/>
      <c r="C359" s="289" t="s">
        <v>236</v>
      </c>
      <c r="D359" s="290" t="s">
        <v>280</v>
      </c>
      <c r="E359" s="291">
        <v>7112.29</v>
      </c>
      <c r="F359" s="291">
        <v>10108.22</v>
      </c>
      <c r="G359" s="291">
        <v>10108.22</v>
      </c>
      <c r="H359" s="291"/>
      <c r="I359" s="291">
        <v>10108.22</v>
      </c>
      <c r="J359" s="291"/>
      <c r="K359" s="291"/>
      <c r="L359" s="292"/>
      <c r="M359" s="291"/>
      <c r="N359" s="291"/>
      <c r="O359" s="291"/>
      <c r="P359" s="291"/>
      <c r="Q359" s="291"/>
      <c r="R359" s="301"/>
      <c r="S359" s="291"/>
    </row>
    <row r="360" spans="1:19" ht="42">
      <c r="A360" s="288"/>
      <c r="B360" s="383" t="s">
        <v>328</v>
      </c>
      <c r="C360" s="383"/>
      <c r="D360" s="384" t="s">
        <v>329</v>
      </c>
      <c r="E360" s="385">
        <f aca="true" t="shared" si="52" ref="E360:S360">SUM(E361)</f>
        <v>7000</v>
      </c>
      <c r="F360" s="385">
        <f t="shared" si="52"/>
        <v>0</v>
      </c>
      <c r="G360" s="385">
        <f t="shared" si="52"/>
        <v>0</v>
      </c>
      <c r="H360" s="385">
        <f t="shared" si="52"/>
        <v>0</v>
      </c>
      <c r="I360" s="385">
        <f t="shared" si="52"/>
        <v>0</v>
      </c>
      <c r="J360" s="385">
        <f t="shared" si="52"/>
        <v>0</v>
      </c>
      <c r="K360" s="385">
        <f t="shared" si="52"/>
        <v>0</v>
      </c>
      <c r="L360" s="386">
        <f t="shared" si="52"/>
        <v>0</v>
      </c>
      <c r="M360" s="385">
        <f t="shared" si="52"/>
        <v>0</v>
      </c>
      <c r="N360" s="385">
        <f t="shared" si="52"/>
        <v>0</v>
      </c>
      <c r="O360" s="385">
        <f t="shared" si="52"/>
        <v>0</v>
      </c>
      <c r="P360" s="385">
        <f t="shared" si="52"/>
        <v>0</v>
      </c>
      <c r="Q360" s="385">
        <f t="shared" si="52"/>
        <v>0</v>
      </c>
      <c r="R360" s="387">
        <f t="shared" si="52"/>
        <v>0</v>
      </c>
      <c r="S360" s="385">
        <f t="shared" si="52"/>
        <v>0</v>
      </c>
    </row>
    <row r="361" spans="1:19" ht="56.25">
      <c r="A361" s="288"/>
      <c r="B361" s="289"/>
      <c r="C361" s="289" t="s">
        <v>286</v>
      </c>
      <c r="D361" s="290" t="s">
        <v>287</v>
      </c>
      <c r="E361" s="291">
        <v>7000</v>
      </c>
      <c r="F361" s="291">
        <v>0</v>
      </c>
      <c r="G361" s="291"/>
      <c r="H361" s="291"/>
      <c r="I361" s="291"/>
      <c r="J361" s="291"/>
      <c r="K361" s="291"/>
      <c r="L361" s="292"/>
      <c r="M361" s="291"/>
      <c r="N361" s="291"/>
      <c r="O361" s="291"/>
      <c r="P361" s="291"/>
      <c r="Q361" s="291"/>
      <c r="R361" s="301"/>
      <c r="S361" s="291"/>
    </row>
    <row r="362" spans="1:19" ht="21">
      <c r="A362" s="298"/>
      <c r="B362" s="285" t="s">
        <v>143</v>
      </c>
      <c r="C362" s="285"/>
      <c r="D362" s="286" t="s">
        <v>144</v>
      </c>
      <c r="E362" s="300">
        <f aca="true" t="shared" si="53" ref="E362:O362">SUM(E363:E364)</f>
        <v>120038</v>
      </c>
      <c r="F362" s="300">
        <f>SUM(F363:F364)</f>
        <v>20000</v>
      </c>
      <c r="G362" s="300">
        <f t="shared" si="53"/>
        <v>20000</v>
      </c>
      <c r="H362" s="300">
        <f t="shared" si="53"/>
        <v>0</v>
      </c>
      <c r="I362" s="300">
        <f t="shared" si="53"/>
        <v>20000</v>
      </c>
      <c r="J362" s="300">
        <f t="shared" si="53"/>
        <v>0</v>
      </c>
      <c r="K362" s="300">
        <f t="shared" si="53"/>
        <v>0</v>
      </c>
      <c r="L362" s="300">
        <f t="shared" si="53"/>
        <v>0</v>
      </c>
      <c r="M362" s="300">
        <f t="shared" si="53"/>
        <v>0</v>
      </c>
      <c r="N362" s="300">
        <f t="shared" si="53"/>
        <v>0</v>
      </c>
      <c r="O362" s="300">
        <f t="shared" si="53"/>
        <v>0</v>
      </c>
      <c r="P362" s="300">
        <f>SUM(P363:P363)</f>
        <v>0</v>
      </c>
      <c r="Q362" s="300">
        <f>SUM(Q363:Q363)</f>
        <v>0</v>
      </c>
      <c r="R362" s="287">
        <f>SUM(R363:R363)</f>
        <v>0</v>
      </c>
      <c r="S362" s="300">
        <f>SUM(S363:S363)</f>
        <v>0</v>
      </c>
    </row>
    <row r="363" spans="1:19" ht="12.75">
      <c r="A363" s="288"/>
      <c r="B363" s="289"/>
      <c r="C363" s="289" t="s">
        <v>330</v>
      </c>
      <c r="D363" s="290" t="s">
        <v>331</v>
      </c>
      <c r="E363" s="291">
        <v>108804</v>
      </c>
      <c r="F363" s="291">
        <v>20000</v>
      </c>
      <c r="G363" s="291">
        <v>20000</v>
      </c>
      <c r="H363" s="291"/>
      <c r="I363" s="291">
        <v>20000</v>
      </c>
      <c r="J363" s="291"/>
      <c r="K363" s="291"/>
      <c r="L363" s="292"/>
      <c r="M363" s="291"/>
      <c r="N363" s="291"/>
      <c r="O363" s="291"/>
      <c r="P363" s="291"/>
      <c r="Q363" s="291"/>
      <c r="R363" s="301"/>
      <c r="S363" s="291"/>
    </row>
    <row r="364" spans="1:19" ht="13.5" thickBot="1">
      <c r="A364" s="304"/>
      <c r="B364" s="305"/>
      <c r="C364" s="305" t="s">
        <v>332</v>
      </c>
      <c r="D364" s="306" t="s">
        <v>333</v>
      </c>
      <c r="E364" s="307">
        <v>11234</v>
      </c>
      <c r="F364" s="307">
        <v>0</v>
      </c>
      <c r="G364" s="307"/>
      <c r="H364" s="307"/>
      <c r="I364" s="307"/>
      <c r="J364" s="307"/>
      <c r="K364" s="307"/>
      <c r="L364" s="308"/>
      <c r="M364" s="307"/>
      <c r="N364" s="307"/>
      <c r="O364" s="307"/>
      <c r="P364" s="307"/>
      <c r="Q364" s="307"/>
      <c r="R364" s="309"/>
      <c r="S364" s="307"/>
    </row>
    <row r="365" spans="1:19" ht="23.25" thickBot="1">
      <c r="A365" s="280" t="s">
        <v>145</v>
      </c>
      <c r="B365" s="281"/>
      <c r="C365" s="281"/>
      <c r="D365" s="310" t="s">
        <v>146</v>
      </c>
      <c r="E365" s="283">
        <f>SUM(E370+E378+E389+E382+E366)</f>
        <v>598893.36</v>
      </c>
      <c r="F365" s="283">
        <f aca="true" t="shared" si="54" ref="F365:Q365">SUM(F366,F370,F375,F378,F382,F389)</f>
        <v>2764256.34</v>
      </c>
      <c r="G365" s="283">
        <f t="shared" si="54"/>
        <v>467022</v>
      </c>
      <c r="H365" s="283">
        <f t="shared" si="54"/>
        <v>0</v>
      </c>
      <c r="I365" s="283">
        <f t="shared" si="54"/>
        <v>467022</v>
      </c>
      <c r="J365" s="283">
        <f t="shared" si="54"/>
        <v>0</v>
      </c>
      <c r="K365" s="283">
        <f t="shared" si="54"/>
        <v>0</v>
      </c>
      <c r="L365" s="283">
        <f t="shared" si="54"/>
        <v>0</v>
      </c>
      <c r="M365" s="283">
        <f t="shared" si="54"/>
        <v>0</v>
      </c>
      <c r="N365" s="283">
        <f t="shared" si="54"/>
        <v>0</v>
      </c>
      <c r="O365" s="283">
        <f t="shared" si="54"/>
        <v>2297234.34</v>
      </c>
      <c r="P365" s="283">
        <f t="shared" si="54"/>
        <v>2199234.34</v>
      </c>
      <c r="Q365" s="283">
        <f t="shared" si="54"/>
        <v>0</v>
      </c>
      <c r="R365" s="283">
        <f>SUM(R366,R370,R375,R378,R382,S389)</f>
        <v>0</v>
      </c>
      <c r="S365" s="283">
        <f>SUM(S370+S378+S389+S382+S366)</f>
        <v>98000</v>
      </c>
    </row>
    <row r="366" spans="1:19" ht="21">
      <c r="A366" s="439"/>
      <c r="B366" s="327" t="s">
        <v>147</v>
      </c>
      <c r="C366" s="327"/>
      <c r="D366" s="328" t="s">
        <v>586</v>
      </c>
      <c r="E366" s="329">
        <f>SUM(E367:E368)</f>
        <v>19447.859999999997</v>
      </c>
      <c r="F366" s="329">
        <f>SUM(F367:F369)</f>
        <v>500000</v>
      </c>
      <c r="G366" s="329">
        <f aca="true" t="shared" si="55" ref="G366:S366">SUM(G367:G369)</f>
        <v>0</v>
      </c>
      <c r="H366" s="329">
        <f t="shared" si="55"/>
        <v>0</v>
      </c>
      <c r="I366" s="329">
        <f t="shared" si="55"/>
        <v>0</v>
      </c>
      <c r="J366" s="329">
        <f t="shared" si="55"/>
        <v>0</v>
      </c>
      <c r="K366" s="329">
        <f t="shared" si="55"/>
        <v>0</v>
      </c>
      <c r="L366" s="329">
        <f t="shared" si="55"/>
        <v>0</v>
      </c>
      <c r="M366" s="329">
        <f t="shared" si="55"/>
        <v>0</v>
      </c>
      <c r="N366" s="329">
        <f t="shared" si="55"/>
        <v>0</v>
      </c>
      <c r="O366" s="329">
        <f t="shared" si="55"/>
        <v>500000</v>
      </c>
      <c r="P366" s="329">
        <f t="shared" si="55"/>
        <v>500000</v>
      </c>
      <c r="Q366" s="329">
        <f t="shared" si="55"/>
        <v>0</v>
      </c>
      <c r="R366" s="329">
        <f t="shared" si="55"/>
        <v>0</v>
      </c>
      <c r="S366" s="329">
        <f t="shared" si="55"/>
        <v>0</v>
      </c>
    </row>
    <row r="367" spans="1:19" ht="22.5">
      <c r="A367" s="439"/>
      <c r="B367" s="388"/>
      <c r="C367" s="289" t="s">
        <v>535</v>
      </c>
      <c r="D367" s="290" t="s">
        <v>588</v>
      </c>
      <c r="E367" s="389">
        <v>19047.6</v>
      </c>
      <c r="F367" s="389">
        <v>0</v>
      </c>
      <c r="G367" s="389"/>
      <c r="H367" s="389"/>
      <c r="I367" s="389"/>
      <c r="J367" s="390"/>
      <c r="K367" s="390"/>
      <c r="L367" s="390"/>
      <c r="M367" s="390"/>
      <c r="N367" s="390"/>
      <c r="O367" s="390"/>
      <c r="P367" s="390"/>
      <c r="Q367" s="390"/>
      <c r="R367" s="390"/>
      <c r="S367" s="390"/>
    </row>
    <row r="368" spans="1:19" ht="12.75">
      <c r="A368" s="439"/>
      <c r="B368" s="490"/>
      <c r="C368" s="490" t="s">
        <v>262</v>
      </c>
      <c r="D368" s="491" t="s">
        <v>587</v>
      </c>
      <c r="E368" s="492">
        <v>400.26</v>
      </c>
      <c r="F368" s="492">
        <v>0</v>
      </c>
      <c r="G368" s="492"/>
      <c r="H368" s="492"/>
      <c r="I368" s="492"/>
      <c r="J368" s="492"/>
      <c r="K368" s="492"/>
      <c r="L368" s="492"/>
      <c r="M368" s="492"/>
      <c r="N368" s="492"/>
      <c r="O368" s="492"/>
      <c r="P368" s="492"/>
      <c r="Q368" s="492"/>
      <c r="R368" s="492"/>
      <c r="S368" s="492"/>
    </row>
    <row r="369" spans="1:19" ht="12.75">
      <c r="A369" s="439"/>
      <c r="B369" s="513"/>
      <c r="C369" s="314" t="s">
        <v>176</v>
      </c>
      <c r="D369" s="290" t="s">
        <v>177</v>
      </c>
      <c r="E369" s="291">
        <v>0</v>
      </c>
      <c r="F369" s="291">
        <v>500000</v>
      </c>
      <c r="G369" s="291"/>
      <c r="H369" s="291"/>
      <c r="I369" s="291"/>
      <c r="J369" s="291"/>
      <c r="K369" s="291"/>
      <c r="L369" s="292"/>
      <c r="M369" s="291"/>
      <c r="N369" s="291"/>
      <c r="O369" s="291">
        <v>500000</v>
      </c>
      <c r="P369" s="291">
        <v>500000</v>
      </c>
      <c r="Q369" s="291"/>
      <c r="R369" s="301"/>
      <c r="S369" s="291"/>
    </row>
    <row r="370" spans="1:19" ht="12.75">
      <c r="A370" s="493"/>
      <c r="B370" s="486" t="s">
        <v>335</v>
      </c>
      <c r="C370" s="486"/>
      <c r="D370" s="487" t="s">
        <v>336</v>
      </c>
      <c r="E370" s="488">
        <f>SUM(E371:E374)</f>
        <v>124000</v>
      </c>
      <c r="F370" s="488">
        <f>SUM(F371:F374)</f>
        <v>99000</v>
      </c>
      <c r="G370" s="488">
        <f aca="true" t="shared" si="56" ref="G370:P370">SUM(G371:G374)</f>
        <v>1000</v>
      </c>
      <c r="H370" s="488">
        <f t="shared" si="56"/>
        <v>0</v>
      </c>
      <c r="I370" s="488">
        <f t="shared" si="56"/>
        <v>1000</v>
      </c>
      <c r="J370" s="488">
        <f t="shared" si="56"/>
        <v>0</v>
      </c>
      <c r="K370" s="488">
        <f t="shared" si="56"/>
        <v>0</v>
      </c>
      <c r="L370" s="488">
        <f t="shared" si="56"/>
        <v>0</v>
      </c>
      <c r="M370" s="488">
        <f t="shared" si="56"/>
        <v>0</v>
      </c>
      <c r="N370" s="488">
        <f t="shared" si="56"/>
        <v>0</v>
      </c>
      <c r="O370" s="488">
        <f t="shared" si="56"/>
        <v>98000</v>
      </c>
      <c r="P370" s="488">
        <f t="shared" si="56"/>
        <v>0</v>
      </c>
      <c r="Q370" s="488">
        <f>SUM(Q371:Q373)</f>
        <v>0</v>
      </c>
      <c r="R370" s="488">
        <f>SUM(R371:R373)</f>
        <v>0</v>
      </c>
      <c r="S370" s="488">
        <f>SUM(S371:S373)</f>
        <v>98000</v>
      </c>
    </row>
    <row r="371" spans="1:19" ht="12.75">
      <c r="A371" s="500"/>
      <c r="B371" s="504"/>
      <c r="C371" s="323" t="s">
        <v>189</v>
      </c>
      <c r="D371" s="306" t="s">
        <v>190</v>
      </c>
      <c r="E371" s="446">
        <v>1000</v>
      </c>
      <c r="F371" s="446">
        <v>1000</v>
      </c>
      <c r="G371" s="446">
        <v>1000</v>
      </c>
      <c r="H371" s="446"/>
      <c r="I371" s="446">
        <v>1000</v>
      </c>
      <c r="J371" s="329"/>
      <c r="K371" s="329"/>
      <c r="L371" s="329"/>
      <c r="M371" s="329"/>
      <c r="N371" s="329"/>
      <c r="O371" s="329"/>
      <c r="P371" s="329"/>
      <c r="Q371" s="329"/>
      <c r="R371" s="329"/>
      <c r="S371" s="329"/>
    </row>
    <row r="372" spans="1:19" ht="78.75">
      <c r="A372" s="511"/>
      <c r="B372" s="388"/>
      <c r="C372" s="494">
        <v>6010</v>
      </c>
      <c r="D372" s="495" t="s">
        <v>623</v>
      </c>
      <c r="E372" s="496">
        <v>0</v>
      </c>
      <c r="F372" s="496">
        <v>98000</v>
      </c>
      <c r="G372" s="496"/>
      <c r="H372" s="496"/>
      <c r="I372" s="496"/>
      <c r="J372" s="497"/>
      <c r="K372" s="497"/>
      <c r="L372" s="497"/>
      <c r="M372" s="497"/>
      <c r="N372" s="497"/>
      <c r="O372" s="496">
        <f>SUM(P372:S372)</f>
        <v>98000</v>
      </c>
      <c r="P372" s="497"/>
      <c r="Q372" s="497"/>
      <c r="R372" s="497"/>
      <c r="S372" s="496">
        <v>98000</v>
      </c>
    </row>
    <row r="373" spans="1:19" ht="12.75">
      <c r="A373" s="511"/>
      <c r="B373" s="508"/>
      <c r="C373" s="391" t="s">
        <v>176</v>
      </c>
      <c r="D373" s="366" t="s">
        <v>177</v>
      </c>
      <c r="E373" s="367">
        <v>119000</v>
      </c>
      <c r="F373" s="367"/>
      <c r="G373" s="367"/>
      <c r="H373" s="367"/>
      <c r="I373" s="367"/>
      <c r="J373" s="367"/>
      <c r="K373" s="367"/>
      <c r="L373" s="367"/>
      <c r="M373" s="367"/>
      <c r="N373" s="367"/>
      <c r="O373" s="367"/>
      <c r="P373" s="367"/>
      <c r="Q373" s="367"/>
      <c r="R373" s="367"/>
      <c r="S373" s="367"/>
    </row>
    <row r="374" spans="1:19" ht="12.75">
      <c r="A374" s="509"/>
      <c r="B374" s="510"/>
      <c r="C374" s="305" t="s">
        <v>207</v>
      </c>
      <c r="D374" s="392" t="s">
        <v>208</v>
      </c>
      <c r="E374" s="296">
        <v>4000</v>
      </c>
      <c r="F374" s="296"/>
      <c r="G374" s="296"/>
      <c r="H374" s="296"/>
      <c r="I374" s="296"/>
      <c r="J374" s="296"/>
      <c r="K374" s="296"/>
      <c r="L374" s="296"/>
      <c r="M374" s="296"/>
      <c r="N374" s="296"/>
      <c r="O374" s="296"/>
      <c r="P374" s="296"/>
      <c r="Q374" s="296"/>
      <c r="R374" s="296"/>
      <c r="S374" s="296"/>
    </row>
    <row r="375" spans="1:19" ht="12.75">
      <c r="A375" s="505"/>
      <c r="B375" s="327" t="s">
        <v>604</v>
      </c>
      <c r="C375" s="327"/>
      <c r="D375" s="328" t="s">
        <v>605</v>
      </c>
      <c r="E375" s="329">
        <f aca="true" t="shared" si="57" ref="E375:S375">SUM(E376:E377)</f>
        <v>0</v>
      </c>
      <c r="F375" s="329">
        <f t="shared" si="57"/>
        <v>166162</v>
      </c>
      <c r="G375" s="329">
        <f t="shared" si="57"/>
        <v>166162</v>
      </c>
      <c r="H375" s="329">
        <f t="shared" si="57"/>
        <v>0</v>
      </c>
      <c r="I375" s="329">
        <f t="shared" si="57"/>
        <v>166162</v>
      </c>
      <c r="J375" s="329">
        <f t="shared" si="57"/>
        <v>0</v>
      </c>
      <c r="K375" s="329">
        <f t="shared" si="57"/>
        <v>0</v>
      </c>
      <c r="L375" s="329">
        <f t="shared" si="57"/>
        <v>0</v>
      </c>
      <c r="M375" s="329">
        <f t="shared" si="57"/>
        <v>0</v>
      </c>
      <c r="N375" s="329">
        <f t="shared" si="57"/>
        <v>0</v>
      </c>
      <c r="O375" s="329">
        <f t="shared" si="57"/>
        <v>0</v>
      </c>
      <c r="P375" s="329">
        <f t="shared" si="57"/>
        <v>0</v>
      </c>
      <c r="Q375" s="329">
        <f t="shared" si="57"/>
        <v>0</v>
      </c>
      <c r="R375" s="329">
        <f t="shared" si="57"/>
        <v>0</v>
      </c>
      <c r="S375" s="329">
        <f t="shared" si="57"/>
        <v>0</v>
      </c>
    </row>
    <row r="376" spans="1:19" ht="12.75">
      <c r="A376" s="505"/>
      <c r="B376" s="501"/>
      <c r="C376" s="289" t="s">
        <v>189</v>
      </c>
      <c r="D376" s="290" t="s">
        <v>190</v>
      </c>
      <c r="E376" s="389">
        <v>0</v>
      </c>
      <c r="F376" s="389">
        <v>1000</v>
      </c>
      <c r="G376" s="389">
        <v>1000</v>
      </c>
      <c r="H376" s="389"/>
      <c r="I376" s="389">
        <v>1000</v>
      </c>
      <c r="J376" s="390"/>
      <c r="K376" s="390"/>
      <c r="L376" s="390"/>
      <c r="M376" s="390"/>
      <c r="N376" s="390"/>
      <c r="O376" s="390"/>
      <c r="P376" s="390"/>
      <c r="Q376" s="390"/>
      <c r="R376" s="390"/>
      <c r="S376" s="390"/>
    </row>
    <row r="377" spans="1:19" ht="13.5" thickBot="1">
      <c r="A377" s="505"/>
      <c r="B377" s="502"/>
      <c r="C377" s="289" t="s">
        <v>191</v>
      </c>
      <c r="D377" s="290" t="s">
        <v>192</v>
      </c>
      <c r="E377" s="449">
        <v>0</v>
      </c>
      <c r="F377" s="449">
        <v>165162</v>
      </c>
      <c r="G377" s="449">
        <v>165162</v>
      </c>
      <c r="H377" s="449"/>
      <c r="I377" s="449">
        <v>165162</v>
      </c>
      <c r="J377" s="450"/>
      <c r="K377" s="450"/>
      <c r="L377" s="450"/>
      <c r="M377" s="450"/>
      <c r="N377" s="450"/>
      <c r="O377" s="450"/>
      <c r="P377" s="450"/>
      <c r="Q377" s="450"/>
      <c r="R377" s="450"/>
      <c r="S377" s="450"/>
    </row>
    <row r="378" spans="1:19" ht="21">
      <c r="A378" s="506"/>
      <c r="B378" s="503" t="s">
        <v>337</v>
      </c>
      <c r="C378" s="285"/>
      <c r="D378" s="369" t="s">
        <v>338</v>
      </c>
      <c r="E378" s="300">
        <f aca="true" t="shared" si="58" ref="E378:R378">SUM(E379:E381)</f>
        <v>129806</v>
      </c>
      <c r="F378" s="300">
        <f>SUM(F379:F381)</f>
        <v>144094.34</v>
      </c>
      <c r="G378" s="300">
        <f t="shared" si="58"/>
        <v>128860</v>
      </c>
      <c r="H378" s="300">
        <f t="shared" si="58"/>
        <v>0</v>
      </c>
      <c r="I378" s="300">
        <f t="shared" si="58"/>
        <v>128860</v>
      </c>
      <c r="J378" s="300">
        <f t="shared" si="58"/>
        <v>0</v>
      </c>
      <c r="K378" s="300">
        <f t="shared" si="58"/>
        <v>0</v>
      </c>
      <c r="L378" s="300">
        <f t="shared" si="58"/>
        <v>0</v>
      </c>
      <c r="M378" s="300">
        <f t="shared" si="58"/>
        <v>0</v>
      </c>
      <c r="N378" s="300">
        <f t="shared" si="58"/>
        <v>0</v>
      </c>
      <c r="O378" s="300">
        <f t="shared" si="58"/>
        <v>15234.34</v>
      </c>
      <c r="P378" s="300">
        <f t="shared" si="58"/>
        <v>15234.34</v>
      </c>
      <c r="Q378" s="300">
        <f t="shared" si="58"/>
        <v>0</v>
      </c>
      <c r="R378" s="300">
        <f t="shared" si="58"/>
        <v>0</v>
      </c>
      <c r="S378" s="300">
        <f>SUM(S379:S380)</f>
        <v>0</v>
      </c>
    </row>
    <row r="379" spans="1:19" ht="12.75">
      <c r="A379" s="507"/>
      <c r="B379" s="314"/>
      <c r="C379" s="289" t="s">
        <v>205</v>
      </c>
      <c r="D379" s="294" t="s">
        <v>206</v>
      </c>
      <c r="E379" s="291">
        <v>102260</v>
      </c>
      <c r="F379" s="291">
        <v>107260</v>
      </c>
      <c r="G379" s="291">
        <v>107260</v>
      </c>
      <c r="H379" s="291"/>
      <c r="I379" s="291">
        <v>107260</v>
      </c>
      <c r="J379" s="291"/>
      <c r="K379" s="291"/>
      <c r="L379" s="292"/>
      <c r="M379" s="291"/>
      <c r="N379" s="291"/>
      <c r="O379" s="291"/>
      <c r="P379" s="291"/>
      <c r="Q379" s="291"/>
      <c r="R379" s="301"/>
      <c r="S379" s="291"/>
    </row>
    <row r="380" spans="1:19" ht="12.75">
      <c r="A380" s="507"/>
      <c r="B380" s="305"/>
      <c r="C380" s="289" t="s">
        <v>195</v>
      </c>
      <c r="D380" s="290" t="s">
        <v>196</v>
      </c>
      <c r="E380" s="291">
        <v>21600</v>
      </c>
      <c r="F380" s="291">
        <v>21600</v>
      </c>
      <c r="G380" s="291">
        <v>21600</v>
      </c>
      <c r="H380" s="291"/>
      <c r="I380" s="291">
        <v>21600</v>
      </c>
      <c r="J380" s="291"/>
      <c r="K380" s="291"/>
      <c r="L380" s="292"/>
      <c r="M380" s="291"/>
      <c r="N380" s="291"/>
      <c r="O380" s="291"/>
      <c r="P380" s="291"/>
      <c r="Q380" s="291"/>
      <c r="R380" s="301"/>
      <c r="S380" s="291"/>
    </row>
    <row r="381" spans="1:19" ht="12.75">
      <c r="A381" s="507"/>
      <c r="B381" s="305"/>
      <c r="C381" s="314" t="s">
        <v>176</v>
      </c>
      <c r="D381" s="315" t="s">
        <v>339</v>
      </c>
      <c r="E381" s="320">
        <v>5946</v>
      </c>
      <c r="F381" s="320">
        <v>15234.34</v>
      </c>
      <c r="G381" s="320"/>
      <c r="H381" s="320"/>
      <c r="I381" s="320"/>
      <c r="J381" s="320"/>
      <c r="K381" s="320"/>
      <c r="L381" s="321"/>
      <c r="M381" s="320"/>
      <c r="N381" s="320"/>
      <c r="O381" s="320">
        <v>15234.34</v>
      </c>
      <c r="P381" s="320">
        <v>15234.34</v>
      </c>
      <c r="Q381" s="320"/>
      <c r="R381" s="322"/>
      <c r="S381" s="320"/>
    </row>
    <row r="382" spans="1:19" ht="42">
      <c r="A382" s="304"/>
      <c r="B382" s="486" t="s">
        <v>149</v>
      </c>
      <c r="C382" s="486"/>
      <c r="D382" s="487" t="s">
        <v>150</v>
      </c>
      <c r="E382" s="488">
        <f aca="true" t="shared" si="59" ref="E382:S382">SUM(E383:E388)</f>
        <v>180000</v>
      </c>
      <c r="F382" s="488">
        <f t="shared" si="59"/>
        <v>1790000</v>
      </c>
      <c r="G382" s="488">
        <f t="shared" si="59"/>
        <v>106000</v>
      </c>
      <c r="H382" s="488">
        <f t="shared" si="59"/>
        <v>0</v>
      </c>
      <c r="I382" s="488">
        <f t="shared" si="59"/>
        <v>106000</v>
      </c>
      <c r="J382" s="488">
        <f t="shared" si="59"/>
        <v>0</v>
      </c>
      <c r="K382" s="488">
        <f t="shared" si="59"/>
        <v>0</v>
      </c>
      <c r="L382" s="488">
        <f t="shared" si="59"/>
        <v>0</v>
      </c>
      <c r="M382" s="488">
        <f t="shared" si="59"/>
        <v>0</v>
      </c>
      <c r="N382" s="488">
        <f t="shared" si="59"/>
        <v>0</v>
      </c>
      <c r="O382" s="488">
        <f t="shared" si="59"/>
        <v>1684000</v>
      </c>
      <c r="P382" s="488">
        <f t="shared" si="59"/>
        <v>1684000</v>
      </c>
      <c r="Q382" s="488">
        <f t="shared" si="59"/>
        <v>0</v>
      </c>
      <c r="R382" s="488">
        <f t="shared" si="59"/>
        <v>0</v>
      </c>
      <c r="S382" s="488">
        <f t="shared" si="59"/>
        <v>0</v>
      </c>
    </row>
    <row r="383" spans="1:19" ht="12.75">
      <c r="A383" s="304"/>
      <c r="B383" s="293"/>
      <c r="C383" s="293" t="s">
        <v>189</v>
      </c>
      <c r="D383" s="294" t="s">
        <v>190</v>
      </c>
      <c r="E383" s="297">
        <v>12000</v>
      </c>
      <c r="F383" s="297">
        <v>4000</v>
      </c>
      <c r="G383" s="297">
        <v>4000</v>
      </c>
      <c r="H383" s="297"/>
      <c r="I383" s="297">
        <v>4000</v>
      </c>
      <c r="J383" s="297"/>
      <c r="K383" s="297"/>
      <c r="L383" s="316"/>
      <c r="M383" s="297"/>
      <c r="N383" s="297"/>
      <c r="O383" s="297"/>
      <c r="P383" s="297"/>
      <c r="Q383" s="297"/>
      <c r="R383" s="295"/>
      <c r="S383" s="297"/>
    </row>
    <row r="384" spans="1:19" ht="12.75">
      <c r="A384" s="304"/>
      <c r="B384" s="289"/>
      <c r="C384" s="289" t="s">
        <v>195</v>
      </c>
      <c r="D384" s="290" t="s">
        <v>196</v>
      </c>
      <c r="E384" s="291">
        <v>0</v>
      </c>
      <c r="F384" s="291">
        <v>96000</v>
      </c>
      <c r="G384" s="291">
        <v>96000</v>
      </c>
      <c r="H384" s="291"/>
      <c r="I384" s="291">
        <v>96000</v>
      </c>
      <c r="J384" s="291"/>
      <c r="K384" s="291"/>
      <c r="L384" s="292"/>
      <c r="M384" s="291"/>
      <c r="N384" s="291"/>
      <c r="O384" s="291"/>
      <c r="P384" s="291"/>
      <c r="Q384" s="291"/>
      <c r="R384" s="301"/>
      <c r="S384" s="291"/>
    </row>
    <row r="385" spans="1:19" ht="12.75">
      <c r="A385" s="304"/>
      <c r="B385" s="289"/>
      <c r="C385" s="289" t="s">
        <v>191</v>
      </c>
      <c r="D385" s="290" t="s">
        <v>192</v>
      </c>
      <c r="E385" s="291">
        <v>41000</v>
      </c>
      <c r="F385" s="291">
        <v>3500</v>
      </c>
      <c r="G385" s="291">
        <v>3500</v>
      </c>
      <c r="H385" s="291"/>
      <c r="I385" s="291">
        <v>3500</v>
      </c>
      <c r="J385" s="291"/>
      <c r="K385" s="291"/>
      <c r="L385" s="292"/>
      <c r="M385" s="291"/>
      <c r="N385" s="291"/>
      <c r="O385" s="291"/>
      <c r="P385" s="291"/>
      <c r="Q385" s="291"/>
      <c r="R385" s="301"/>
      <c r="S385" s="291"/>
    </row>
    <row r="386" spans="1:19" ht="12.75">
      <c r="A386" s="304"/>
      <c r="B386" s="289"/>
      <c r="C386" s="289" t="s">
        <v>193</v>
      </c>
      <c r="D386" s="290" t="s">
        <v>194</v>
      </c>
      <c r="E386" s="291">
        <v>2000</v>
      </c>
      <c r="F386" s="291">
        <v>2500</v>
      </c>
      <c r="G386" s="291">
        <v>2500</v>
      </c>
      <c r="H386" s="291"/>
      <c r="I386" s="291">
        <v>2500</v>
      </c>
      <c r="J386" s="291"/>
      <c r="K386" s="291"/>
      <c r="L386" s="292"/>
      <c r="M386" s="291"/>
      <c r="N386" s="291"/>
      <c r="O386" s="291"/>
      <c r="P386" s="291"/>
      <c r="Q386" s="291"/>
      <c r="R386" s="301"/>
      <c r="S386" s="291"/>
    </row>
    <row r="387" spans="1:19" ht="12.75">
      <c r="A387" s="304"/>
      <c r="B387" s="314"/>
      <c r="C387" s="314" t="s">
        <v>176</v>
      </c>
      <c r="D387" s="290" t="s">
        <v>177</v>
      </c>
      <c r="E387" s="291">
        <v>88000</v>
      </c>
      <c r="F387" s="291">
        <v>1624000</v>
      </c>
      <c r="G387" s="291"/>
      <c r="H387" s="291"/>
      <c r="I387" s="291"/>
      <c r="J387" s="291"/>
      <c r="K387" s="291"/>
      <c r="L387" s="292"/>
      <c r="M387" s="291"/>
      <c r="N387" s="291"/>
      <c r="O387" s="291">
        <v>1624000</v>
      </c>
      <c r="P387" s="291">
        <v>1624000</v>
      </c>
      <c r="Q387" s="291"/>
      <c r="R387" s="301"/>
      <c r="S387" s="291"/>
    </row>
    <row r="388" spans="1:19" ht="12.75">
      <c r="A388" s="304"/>
      <c r="B388" s="305"/>
      <c r="C388" s="305" t="s">
        <v>207</v>
      </c>
      <c r="D388" s="392" t="s">
        <v>208</v>
      </c>
      <c r="E388" s="291">
        <v>37000</v>
      </c>
      <c r="F388" s="291">
        <v>60000</v>
      </c>
      <c r="G388" s="291"/>
      <c r="H388" s="291"/>
      <c r="I388" s="291"/>
      <c r="J388" s="291"/>
      <c r="K388" s="291"/>
      <c r="L388" s="292"/>
      <c r="M388" s="291"/>
      <c r="N388" s="291"/>
      <c r="O388" s="291">
        <v>60000</v>
      </c>
      <c r="P388" s="291">
        <v>60000</v>
      </c>
      <c r="Q388" s="291"/>
      <c r="R388" s="301"/>
      <c r="S388" s="291"/>
    </row>
    <row r="389" spans="1:19" ht="12.75">
      <c r="A389" s="444"/>
      <c r="B389" s="285" t="s">
        <v>340</v>
      </c>
      <c r="C389" s="285"/>
      <c r="D389" s="393" t="s">
        <v>21</v>
      </c>
      <c r="E389" s="300">
        <f>SUM(E390:E393)</f>
        <v>145639.5</v>
      </c>
      <c r="F389" s="300">
        <f>SUM(F390:F393)</f>
        <v>65000</v>
      </c>
      <c r="G389" s="300">
        <f aca="true" t="shared" si="60" ref="G389:S389">SUM(G390:G393)</f>
        <v>65000</v>
      </c>
      <c r="H389" s="300">
        <f t="shared" si="60"/>
        <v>0</v>
      </c>
      <c r="I389" s="300">
        <f t="shared" si="60"/>
        <v>65000</v>
      </c>
      <c r="J389" s="300">
        <f t="shared" si="60"/>
        <v>0</v>
      </c>
      <c r="K389" s="300">
        <f t="shared" si="60"/>
        <v>0</v>
      </c>
      <c r="L389" s="300">
        <f t="shared" si="60"/>
        <v>0</v>
      </c>
      <c r="M389" s="300">
        <f t="shared" si="60"/>
        <v>0</v>
      </c>
      <c r="N389" s="300">
        <f t="shared" si="60"/>
        <v>0</v>
      </c>
      <c r="O389" s="300">
        <f t="shared" si="60"/>
        <v>0</v>
      </c>
      <c r="P389" s="300">
        <f t="shared" si="60"/>
        <v>0</v>
      </c>
      <c r="Q389" s="300">
        <f t="shared" si="60"/>
        <v>0</v>
      </c>
      <c r="R389" s="300">
        <f t="shared" si="60"/>
        <v>0</v>
      </c>
      <c r="S389" s="300">
        <f t="shared" si="60"/>
        <v>0</v>
      </c>
    </row>
    <row r="390" spans="1:19" ht="12.75">
      <c r="A390" s="304"/>
      <c r="B390" s="289"/>
      <c r="C390" s="289" t="s">
        <v>189</v>
      </c>
      <c r="D390" s="290" t="s">
        <v>190</v>
      </c>
      <c r="E390" s="291">
        <v>15000</v>
      </c>
      <c r="F390" s="291">
        <v>10000</v>
      </c>
      <c r="G390" s="291">
        <v>10000</v>
      </c>
      <c r="H390" s="291"/>
      <c r="I390" s="291">
        <v>10000</v>
      </c>
      <c r="J390" s="291"/>
      <c r="K390" s="291"/>
      <c r="L390" s="292"/>
      <c r="M390" s="291"/>
      <c r="N390" s="291"/>
      <c r="O390" s="291"/>
      <c r="P390" s="291"/>
      <c r="Q390" s="291"/>
      <c r="R390" s="301"/>
      <c r="S390" s="291"/>
    </row>
    <row r="391" spans="1:19" ht="12.75">
      <c r="A391" s="304"/>
      <c r="B391" s="289"/>
      <c r="C391" s="314" t="s">
        <v>191</v>
      </c>
      <c r="D391" s="315" t="s">
        <v>192</v>
      </c>
      <c r="E391" s="320">
        <v>54387.5</v>
      </c>
      <c r="F391" s="320">
        <v>55000</v>
      </c>
      <c r="G391" s="320">
        <v>55000</v>
      </c>
      <c r="H391" s="320"/>
      <c r="I391" s="320">
        <v>55000</v>
      </c>
      <c r="J391" s="320"/>
      <c r="K391" s="320"/>
      <c r="L391" s="321"/>
      <c r="M391" s="320"/>
      <c r="N391" s="320"/>
      <c r="O391" s="320"/>
      <c r="P391" s="320"/>
      <c r="Q391" s="320"/>
      <c r="R391" s="322"/>
      <c r="S391" s="320"/>
    </row>
    <row r="392" spans="1:19" ht="12.75">
      <c r="A392" s="304"/>
      <c r="B392" s="305"/>
      <c r="C392" s="347" t="s">
        <v>176</v>
      </c>
      <c r="D392" s="348" t="s">
        <v>339</v>
      </c>
      <c r="E392" s="291">
        <v>46755</v>
      </c>
      <c r="F392" s="291"/>
      <c r="G392" s="291"/>
      <c r="H392" s="291"/>
      <c r="I392" s="291"/>
      <c r="J392" s="291"/>
      <c r="K392" s="291"/>
      <c r="L392" s="291"/>
      <c r="M392" s="291"/>
      <c r="N392" s="291"/>
      <c r="O392" s="291"/>
      <c r="P392" s="291"/>
      <c r="Q392" s="291"/>
      <c r="R392" s="291"/>
      <c r="S392" s="291"/>
    </row>
    <row r="393" spans="1:19" ht="13.5" thickBot="1">
      <c r="A393" s="479"/>
      <c r="B393" s="305"/>
      <c r="C393" s="394" t="s">
        <v>207</v>
      </c>
      <c r="D393" s="332" t="s">
        <v>208</v>
      </c>
      <c r="E393" s="333">
        <v>29497</v>
      </c>
      <c r="F393" s="333"/>
      <c r="G393" s="333"/>
      <c r="H393" s="333"/>
      <c r="I393" s="333"/>
      <c r="J393" s="333"/>
      <c r="K393" s="333"/>
      <c r="L393" s="333"/>
      <c r="M393" s="333"/>
      <c r="N393" s="333"/>
      <c r="O393" s="333"/>
      <c r="P393" s="333"/>
      <c r="Q393" s="333"/>
      <c r="R393" s="333"/>
      <c r="S393" s="333"/>
    </row>
    <row r="394" spans="1:19" ht="23.25" thickBot="1">
      <c r="A394" s="280" t="s">
        <v>153</v>
      </c>
      <c r="B394" s="281"/>
      <c r="C394" s="281"/>
      <c r="D394" s="310" t="s">
        <v>154</v>
      </c>
      <c r="E394" s="283">
        <f aca="true" t="shared" si="61" ref="E394:S394">SUM(E395+E402)</f>
        <v>263039</v>
      </c>
      <c r="F394" s="283">
        <f>SUM(F395+F402)</f>
        <v>356366.57999999996</v>
      </c>
      <c r="G394" s="283">
        <f t="shared" si="61"/>
        <v>250000</v>
      </c>
      <c r="H394" s="283">
        <f t="shared" si="61"/>
        <v>0</v>
      </c>
      <c r="I394" s="283">
        <f t="shared" si="61"/>
        <v>0</v>
      </c>
      <c r="J394" s="283">
        <f t="shared" si="61"/>
        <v>250000</v>
      </c>
      <c r="K394" s="283">
        <f t="shared" si="61"/>
        <v>0</v>
      </c>
      <c r="L394" s="311">
        <f t="shared" si="61"/>
        <v>0</v>
      </c>
      <c r="M394" s="283">
        <f t="shared" si="61"/>
        <v>0</v>
      </c>
      <c r="N394" s="283">
        <f t="shared" si="61"/>
        <v>0</v>
      </c>
      <c r="O394" s="283">
        <f t="shared" si="61"/>
        <v>106366.58</v>
      </c>
      <c r="P394" s="283">
        <f t="shared" si="61"/>
        <v>106366.58</v>
      </c>
      <c r="Q394" s="283">
        <f t="shared" si="61"/>
        <v>90431.75</v>
      </c>
      <c r="R394" s="312">
        <f t="shared" si="61"/>
        <v>0</v>
      </c>
      <c r="S394" s="283">
        <f t="shared" si="61"/>
        <v>0</v>
      </c>
    </row>
    <row r="395" spans="1:19" ht="12.75">
      <c r="A395" s="284"/>
      <c r="B395" s="285" t="s">
        <v>155</v>
      </c>
      <c r="C395" s="285"/>
      <c r="D395" s="286" t="s">
        <v>156</v>
      </c>
      <c r="E395" s="300">
        <f>SUM(E396:E401)</f>
        <v>163039</v>
      </c>
      <c r="F395" s="300">
        <f>SUM(F396:F401)</f>
        <v>236366.58</v>
      </c>
      <c r="G395" s="300">
        <f aca="true" t="shared" si="62" ref="G395:Q395">SUM(G396:G401)</f>
        <v>130000</v>
      </c>
      <c r="H395" s="300">
        <f t="shared" si="62"/>
        <v>0</v>
      </c>
      <c r="I395" s="300">
        <f t="shared" si="62"/>
        <v>0</v>
      </c>
      <c r="J395" s="300">
        <f t="shared" si="62"/>
        <v>130000</v>
      </c>
      <c r="K395" s="300">
        <f t="shared" si="62"/>
        <v>0</v>
      </c>
      <c r="L395" s="300">
        <f t="shared" si="62"/>
        <v>0</v>
      </c>
      <c r="M395" s="300">
        <f t="shared" si="62"/>
        <v>0</v>
      </c>
      <c r="N395" s="300">
        <f t="shared" si="62"/>
        <v>0</v>
      </c>
      <c r="O395" s="300">
        <f t="shared" si="62"/>
        <v>106366.58</v>
      </c>
      <c r="P395" s="300">
        <f t="shared" si="62"/>
        <v>106366.58</v>
      </c>
      <c r="Q395" s="300">
        <f t="shared" si="62"/>
        <v>90431.75</v>
      </c>
      <c r="R395" s="300">
        <f>SUM(R396:R403)</f>
        <v>0</v>
      </c>
      <c r="S395" s="300">
        <f>SUM(S396:S401)</f>
        <v>0</v>
      </c>
    </row>
    <row r="396" spans="1:19" ht="12.75">
      <c r="A396" s="288"/>
      <c r="B396" s="289"/>
      <c r="C396" s="289" t="s">
        <v>341</v>
      </c>
      <c r="D396" s="290" t="s">
        <v>342</v>
      </c>
      <c r="E396" s="291">
        <v>130000</v>
      </c>
      <c r="F396" s="291">
        <v>130000</v>
      </c>
      <c r="G396" s="291">
        <v>130000</v>
      </c>
      <c r="H396" s="291"/>
      <c r="I396" s="291"/>
      <c r="J396" s="291">
        <v>130000</v>
      </c>
      <c r="K396" s="291"/>
      <c r="L396" s="292"/>
      <c r="M396" s="291"/>
      <c r="N396" s="291"/>
      <c r="O396" s="291"/>
      <c r="P396" s="291"/>
      <c r="Q396" s="291"/>
      <c r="R396" s="301"/>
      <c r="S396" s="291"/>
    </row>
    <row r="397" spans="1:19" ht="12.75">
      <c r="A397" s="288"/>
      <c r="B397" s="289"/>
      <c r="C397" s="289" t="s">
        <v>195</v>
      </c>
      <c r="D397" s="290" t="s">
        <v>196</v>
      </c>
      <c r="E397" s="291"/>
      <c r="F397" s="291"/>
      <c r="G397" s="291"/>
      <c r="H397" s="291"/>
      <c r="I397" s="291"/>
      <c r="J397" s="291"/>
      <c r="K397" s="291"/>
      <c r="L397" s="292"/>
      <c r="M397" s="291"/>
      <c r="N397" s="291"/>
      <c r="O397" s="291"/>
      <c r="P397" s="291"/>
      <c r="Q397" s="291"/>
      <c r="R397" s="301"/>
      <c r="S397" s="291"/>
    </row>
    <row r="398" spans="1:19" ht="12.75">
      <c r="A398" s="288"/>
      <c r="B398" s="289"/>
      <c r="C398" s="289" t="s">
        <v>176</v>
      </c>
      <c r="D398" s="290" t="s">
        <v>339</v>
      </c>
      <c r="E398" s="291">
        <v>14515.4</v>
      </c>
      <c r="F398" s="291">
        <v>15934.83</v>
      </c>
      <c r="G398" s="291"/>
      <c r="H398" s="291"/>
      <c r="I398" s="291"/>
      <c r="J398" s="291"/>
      <c r="K398" s="291"/>
      <c r="L398" s="292"/>
      <c r="M398" s="291"/>
      <c r="N398" s="291"/>
      <c r="O398" s="291">
        <v>15934.83</v>
      </c>
      <c r="P398" s="291">
        <v>15934.83</v>
      </c>
      <c r="Q398" s="291"/>
      <c r="R398" s="301"/>
      <c r="S398" s="291"/>
    </row>
    <row r="399" spans="1:19" ht="13.5" thickBot="1">
      <c r="A399" s="288"/>
      <c r="B399" s="289"/>
      <c r="C399" s="394" t="s">
        <v>207</v>
      </c>
      <c r="D399" s="332" t="s">
        <v>208</v>
      </c>
      <c r="E399" s="291">
        <v>18523.6</v>
      </c>
      <c r="F399" s="291"/>
      <c r="G399" s="291"/>
      <c r="H399" s="291"/>
      <c r="I399" s="291"/>
      <c r="J399" s="291"/>
      <c r="K399" s="291"/>
      <c r="L399" s="292"/>
      <c r="M399" s="291"/>
      <c r="N399" s="291"/>
      <c r="O399" s="291"/>
      <c r="P399" s="291"/>
      <c r="Q399" s="291"/>
      <c r="R399" s="301"/>
      <c r="S399" s="291"/>
    </row>
    <row r="400" spans="1:19" ht="12.75">
      <c r="A400" s="288"/>
      <c r="B400" s="289"/>
      <c r="C400" s="289" t="s">
        <v>334</v>
      </c>
      <c r="D400" s="290" t="s">
        <v>339</v>
      </c>
      <c r="E400" s="291">
        <v>0</v>
      </c>
      <c r="F400" s="291">
        <v>50000</v>
      </c>
      <c r="G400" s="291"/>
      <c r="H400" s="291"/>
      <c r="I400" s="291"/>
      <c r="J400" s="291"/>
      <c r="K400" s="291"/>
      <c r="L400" s="292"/>
      <c r="M400" s="291"/>
      <c r="N400" s="291"/>
      <c r="O400" s="291">
        <v>50000</v>
      </c>
      <c r="P400" s="291">
        <v>50000</v>
      </c>
      <c r="Q400" s="291">
        <v>50000</v>
      </c>
      <c r="R400" s="301"/>
      <c r="S400" s="291"/>
    </row>
    <row r="401" spans="1:19" ht="12.75">
      <c r="A401" s="288"/>
      <c r="B401" s="289"/>
      <c r="C401" s="289" t="s">
        <v>178</v>
      </c>
      <c r="D401" s="290" t="s">
        <v>177</v>
      </c>
      <c r="E401" s="291">
        <v>0</v>
      </c>
      <c r="F401" s="291">
        <v>40431.75</v>
      </c>
      <c r="G401" s="291"/>
      <c r="H401" s="291"/>
      <c r="I401" s="291"/>
      <c r="J401" s="291"/>
      <c r="K401" s="291"/>
      <c r="L401" s="292"/>
      <c r="M401" s="291"/>
      <c r="N401" s="291"/>
      <c r="O401" s="291">
        <v>40431.75</v>
      </c>
      <c r="P401" s="291">
        <v>40431.75</v>
      </c>
      <c r="Q401" s="291">
        <v>40431.75</v>
      </c>
      <c r="R401" s="301"/>
      <c r="S401" s="291"/>
    </row>
    <row r="402" spans="1:19" ht="12.75">
      <c r="A402" s="298"/>
      <c r="B402" s="285" t="s">
        <v>343</v>
      </c>
      <c r="C402" s="285"/>
      <c r="D402" s="286" t="s">
        <v>344</v>
      </c>
      <c r="E402" s="300">
        <f aca="true" t="shared" si="63" ref="E402:O402">SUM(E403:E403)</f>
        <v>100000</v>
      </c>
      <c r="F402" s="300">
        <f t="shared" si="63"/>
        <v>120000</v>
      </c>
      <c r="G402" s="300">
        <f t="shared" si="63"/>
        <v>120000</v>
      </c>
      <c r="H402" s="300">
        <f t="shared" si="63"/>
        <v>0</v>
      </c>
      <c r="I402" s="300">
        <f t="shared" si="63"/>
        <v>0</v>
      </c>
      <c r="J402" s="300">
        <f t="shared" si="63"/>
        <v>120000</v>
      </c>
      <c r="K402" s="300">
        <f t="shared" si="63"/>
        <v>0</v>
      </c>
      <c r="L402" s="300">
        <f t="shared" si="63"/>
        <v>0</v>
      </c>
      <c r="M402" s="300">
        <f t="shared" si="63"/>
        <v>0</v>
      </c>
      <c r="N402" s="300">
        <f t="shared" si="63"/>
        <v>0</v>
      </c>
      <c r="O402" s="300">
        <f t="shared" si="63"/>
        <v>0</v>
      </c>
      <c r="P402" s="300"/>
      <c r="Q402" s="300"/>
      <c r="R402" s="287"/>
      <c r="S402" s="300"/>
    </row>
    <row r="403" spans="1:19" ht="23.25" thickBot="1">
      <c r="A403" s="288"/>
      <c r="B403" s="289"/>
      <c r="C403" s="289" t="s">
        <v>341</v>
      </c>
      <c r="D403" s="290" t="s">
        <v>345</v>
      </c>
      <c r="E403" s="291">
        <v>100000</v>
      </c>
      <c r="F403" s="291">
        <v>120000</v>
      </c>
      <c r="G403" s="291">
        <v>120000</v>
      </c>
      <c r="H403" s="291"/>
      <c r="I403" s="291"/>
      <c r="J403" s="291">
        <v>120000</v>
      </c>
      <c r="K403" s="291"/>
      <c r="L403" s="292"/>
      <c r="M403" s="291"/>
      <c r="N403" s="291"/>
      <c r="O403" s="291"/>
      <c r="P403" s="291"/>
      <c r="Q403" s="291"/>
      <c r="R403" s="301"/>
      <c r="S403" s="291"/>
    </row>
    <row r="404" spans="1:19" ht="13.5" thickBot="1">
      <c r="A404" s="280" t="s">
        <v>346</v>
      </c>
      <c r="B404" s="281"/>
      <c r="C404" s="281"/>
      <c r="D404" s="310" t="s">
        <v>347</v>
      </c>
      <c r="E404" s="283">
        <f aca="true" t="shared" si="64" ref="E404:S404">SUM(E405)</f>
        <v>41483</v>
      </c>
      <c r="F404" s="283">
        <f t="shared" si="64"/>
        <v>36584.57</v>
      </c>
      <c r="G404" s="283">
        <f t="shared" si="64"/>
        <v>30000</v>
      </c>
      <c r="H404" s="283">
        <f t="shared" si="64"/>
        <v>0</v>
      </c>
      <c r="I404" s="283">
        <f t="shared" si="64"/>
        <v>0</v>
      </c>
      <c r="J404" s="283">
        <f t="shared" si="64"/>
        <v>30000</v>
      </c>
      <c r="K404" s="283">
        <f t="shared" si="64"/>
        <v>0</v>
      </c>
      <c r="L404" s="283">
        <f t="shared" si="64"/>
        <v>0</v>
      </c>
      <c r="M404" s="283">
        <f t="shared" si="64"/>
        <v>0</v>
      </c>
      <c r="N404" s="283">
        <f t="shared" si="64"/>
        <v>0</v>
      </c>
      <c r="O404" s="283">
        <f t="shared" si="64"/>
        <v>6584.57</v>
      </c>
      <c r="P404" s="283">
        <f t="shared" si="64"/>
        <v>6584.57</v>
      </c>
      <c r="Q404" s="283">
        <f t="shared" si="64"/>
        <v>0</v>
      </c>
      <c r="R404" s="283">
        <f t="shared" si="64"/>
        <v>0</v>
      </c>
      <c r="S404" s="283">
        <f t="shared" si="64"/>
        <v>0</v>
      </c>
    </row>
    <row r="405" spans="1:19" ht="21">
      <c r="A405" s="284"/>
      <c r="B405" s="285" t="s">
        <v>348</v>
      </c>
      <c r="C405" s="285"/>
      <c r="D405" s="286" t="s">
        <v>349</v>
      </c>
      <c r="E405" s="300">
        <f aca="true" t="shared" si="65" ref="E405:Q405">SUM(E406:E411)</f>
        <v>41483</v>
      </c>
      <c r="F405" s="300">
        <f t="shared" si="65"/>
        <v>36584.57</v>
      </c>
      <c r="G405" s="300">
        <f t="shared" si="65"/>
        <v>30000</v>
      </c>
      <c r="H405" s="300">
        <f t="shared" si="65"/>
        <v>0</v>
      </c>
      <c r="I405" s="300">
        <f t="shared" si="65"/>
        <v>0</v>
      </c>
      <c r="J405" s="300">
        <f t="shared" si="65"/>
        <v>30000</v>
      </c>
      <c r="K405" s="300">
        <f t="shared" si="65"/>
        <v>0</v>
      </c>
      <c r="L405" s="300">
        <f t="shared" si="65"/>
        <v>0</v>
      </c>
      <c r="M405" s="300">
        <f t="shared" si="65"/>
        <v>0</v>
      </c>
      <c r="N405" s="300">
        <f t="shared" si="65"/>
        <v>0</v>
      </c>
      <c r="O405" s="300">
        <f t="shared" si="65"/>
        <v>6584.57</v>
      </c>
      <c r="P405" s="300">
        <f t="shared" si="65"/>
        <v>6584.57</v>
      </c>
      <c r="Q405" s="300">
        <f t="shared" si="65"/>
        <v>0</v>
      </c>
      <c r="R405" s="300">
        <f>SUM(R407:R411)</f>
        <v>0</v>
      </c>
      <c r="S405" s="300">
        <f>SUM(S407:S411)</f>
        <v>0</v>
      </c>
    </row>
    <row r="406" spans="1:19" ht="22.5">
      <c r="A406" s="444"/>
      <c r="B406" s="327"/>
      <c r="C406" s="289" t="s">
        <v>341</v>
      </c>
      <c r="D406" s="290" t="s">
        <v>345</v>
      </c>
      <c r="E406" s="446">
        <v>5000</v>
      </c>
      <c r="F406" s="446">
        <v>10000</v>
      </c>
      <c r="G406" s="446">
        <v>10000</v>
      </c>
      <c r="H406" s="446"/>
      <c r="I406" s="446"/>
      <c r="J406" s="446">
        <v>10000</v>
      </c>
      <c r="K406" s="329"/>
      <c r="L406" s="445"/>
      <c r="M406" s="329"/>
      <c r="N406" s="329"/>
      <c r="O406" s="329"/>
      <c r="P406" s="329"/>
      <c r="Q406" s="329"/>
      <c r="R406" s="330"/>
      <c r="S406" s="329"/>
    </row>
    <row r="407" spans="1:19" ht="56.25">
      <c r="A407" s="319"/>
      <c r="B407" s="314"/>
      <c r="C407" s="314" t="s">
        <v>286</v>
      </c>
      <c r="D407" s="290" t="s">
        <v>287</v>
      </c>
      <c r="E407" s="320">
        <v>20000</v>
      </c>
      <c r="F407" s="320">
        <v>20000</v>
      </c>
      <c r="G407" s="320">
        <v>20000</v>
      </c>
      <c r="H407" s="320"/>
      <c r="I407" s="320"/>
      <c r="J407" s="320">
        <v>20000</v>
      </c>
      <c r="K407" s="320"/>
      <c r="L407" s="321"/>
      <c r="M407" s="320"/>
      <c r="N407" s="320"/>
      <c r="O407" s="320"/>
      <c r="P407" s="320"/>
      <c r="Q407" s="320"/>
      <c r="R407" s="322"/>
      <c r="S407" s="320"/>
    </row>
    <row r="408" spans="1:19" ht="12.75">
      <c r="A408" s="288"/>
      <c r="B408" s="289"/>
      <c r="C408" s="377" t="s">
        <v>187</v>
      </c>
      <c r="D408" s="378" t="s">
        <v>224</v>
      </c>
      <c r="E408" s="291"/>
      <c r="F408" s="291"/>
      <c r="G408" s="291"/>
      <c r="H408" s="291"/>
      <c r="I408" s="291"/>
      <c r="J408" s="291"/>
      <c r="K408" s="291"/>
      <c r="L408" s="291"/>
      <c r="M408" s="291"/>
      <c r="N408" s="291"/>
      <c r="O408" s="291"/>
      <c r="P408" s="291"/>
      <c r="Q408" s="291"/>
      <c r="R408" s="291"/>
      <c r="S408" s="291"/>
    </row>
    <row r="409" spans="1:19" ht="12.75">
      <c r="A409" s="288"/>
      <c r="B409" s="289"/>
      <c r="C409" s="289" t="s">
        <v>189</v>
      </c>
      <c r="D409" s="290" t="s">
        <v>190</v>
      </c>
      <c r="E409" s="291">
        <v>4483</v>
      </c>
      <c r="F409" s="291">
        <v>0</v>
      </c>
      <c r="G409" s="291"/>
      <c r="H409" s="291"/>
      <c r="I409" s="291"/>
      <c r="J409" s="291"/>
      <c r="K409" s="291"/>
      <c r="L409" s="291"/>
      <c r="M409" s="291"/>
      <c r="N409" s="291"/>
      <c r="O409" s="291"/>
      <c r="P409" s="291"/>
      <c r="Q409" s="291"/>
      <c r="R409" s="291"/>
      <c r="S409" s="291"/>
    </row>
    <row r="410" spans="1:19" ht="12.75">
      <c r="A410" s="319"/>
      <c r="B410" s="314"/>
      <c r="C410" s="314" t="s">
        <v>191</v>
      </c>
      <c r="D410" s="315" t="s">
        <v>192</v>
      </c>
      <c r="E410" s="309">
        <v>3000</v>
      </c>
      <c r="F410" s="309">
        <v>0</v>
      </c>
      <c r="G410" s="309"/>
      <c r="H410" s="309"/>
      <c r="I410" s="309"/>
      <c r="J410" s="309"/>
      <c r="K410" s="309"/>
      <c r="L410" s="320"/>
      <c r="M410" s="320"/>
      <c r="N410" s="309"/>
      <c r="O410" s="309"/>
      <c r="P410" s="309"/>
      <c r="Q410" s="309"/>
      <c r="R410" s="309"/>
      <c r="S410" s="309"/>
    </row>
    <row r="411" spans="1:19" ht="13.5" thickBot="1">
      <c r="A411" s="331"/>
      <c r="B411" s="331"/>
      <c r="C411" s="331" t="s">
        <v>176</v>
      </c>
      <c r="D411" s="332" t="s">
        <v>177</v>
      </c>
      <c r="E411" s="333">
        <v>9000</v>
      </c>
      <c r="F411" s="333">
        <v>6584.57</v>
      </c>
      <c r="G411" s="333"/>
      <c r="H411" s="333"/>
      <c r="I411" s="333"/>
      <c r="J411" s="333"/>
      <c r="K411" s="333"/>
      <c r="L411" s="333"/>
      <c r="M411" s="333"/>
      <c r="N411" s="333"/>
      <c r="O411" s="333">
        <v>6584.57</v>
      </c>
      <c r="P411" s="333">
        <v>6584.57</v>
      </c>
      <c r="Q411" s="333"/>
      <c r="R411" s="333"/>
      <c r="S411" s="333"/>
    </row>
    <row r="412" spans="1:19" ht="13.5" thickBot="1">
      <c r="A412" s="395" t="s">
        <v>350</v>
      </c>
      <c r="B412" s="396"/>
      <c r="C412" s="396"/>
      <c r="D412" s="397"/>
      <c r="E412" s="398">
        <f aca="true" t="shared" si="66" ref="E412:S412">SUM(E404,E394,E365,E351,E248,E234,E125,E122,E119,E98,,E94,E53,E26,E18,E8,E50,E319)</f>
        <v>15475002.889999999</v>
      </c>
      <c r="F412" s="398">
        <f t="shared" si="66"/>
        <v>20043900</v>
      </c>
      <c r="G412" s="398">
        <f t="shared" si="66"/>
        <v>13591407.179999998</v>
      </c>
      <c r="H412" s="398">
        <f t="shared" si="66"/>
        <v>5678428</v>
      </c>
      <c r="I412" s="398">
        <f t="shared" si="66"/>
        <v>2525183.1800000006</v>
      </c>
      <c r="J412" s="398">
        <f t="shared" si="66"/>
        <v>1780760</v>
      </c>
      <c r="K412" s="398">
        <f t="shared" si="66"/>
        <v>3187036</v>
      </c>
      <c r="L412" s="398">
        <f t="shared" si="66"/>
        <v>0</v>
      </c>
      <c r="M412" s="398">
        <f t="shared" si="66"/>
        <v>0</v>
      </c>
      <c r="N412" s="398">
        <f t="shared" si="66"/>
        <v>420000</v>
      </c>
      <c r="O412" s="398">
        <f t="shared" si="66"/>
        <v>6452492.82</v>
      </c>
      <c r="P412" s="398">
        <f t="shared" si="66"/>
        <v>6354492.82</v>
      </c>
      <c r="Q412" s="398">
        <f t="shared" si="66"/>
        <v>3893114.67</v>
      </c>
      <c r="R412" s="398">
        <f t="shared" si="66"/>
        <v>0</v>
      </c>
      <c r="S412" s="398">
        <f t="shared" si="66"/>
        <v>98000</v>
      </c>
    </row>
    <row r="413" spans="1:19" ht="12.75">
      <c r="A413" s="399"/>
      <c r="B413" s="400"/>
      <c r="C413" s="399"/>
      <c r="D413" s="399"/>
      <c r="E413" s="399"/>
      <c r="F413" s="399"/>
      <c r="G413" s="399"/>
      <c r="H413" s="399"/>
      <c r="I413" s="399"/>
      <c r="J413" s="399"/>
      <c r="K413" s="399"/>
      <c r="L413" s="399"/>
      <c r="M413" s="399"/>
      <c r="N413" s="399"/>
      <c r="O413" s="399"/>
      <c r="P413" s="399"/>
      <c r="Q413" s="399"/>
      <c r="R413" s="399"/>
      <c r="S413" s="399"/>
    </row>
  </sheetData>
  <sheetProtection/>
  <mergeCells count="10">
    <mergeCell ref="B4:B6"/>
    <mergeCell ref="C4:C6"/>
    <mergeCell ref="D4:D6"/>
    <mergeCell ref="A1:S1"/>
    <mergeCell ref="E4:E6"/>
    <mergeCell ref="G4:S4"/>
    <mergeCell ref="G5:G6"/>
    <mergeCell ref="H5:N5"/>
    <mergeCell ref="P5:S5"/>
    <mergeCell ref="A4:A6"/>
  </mergeCells>
  <printOptions horizontalCentered="1"/>
  <pageMargins left="0.5701388888888889" right="0.39375" top="1.2201388888888889" bottom="0.39375" header="0.5118055555555555" footer="0.5118055555555555"/>
  <pageSetup horizontalDpi="300" verticalDpi="300" orientation="landscape" paperSize="9" scale="80" r:id="rId1"/>
  <headerFooter alignWithMargins="0">
    <oddHeader>&amp;RZałącznik nr 2
do uchwały Rady Gminy Nr...............z dnia .............r
.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40">
      <selection activeCell="A50" sqref="A50"/>
    </sheetView>
  </sheetViews>
  <sheetFormatPr defaultColWidth="9.00390625" defaultRowHeight="12.75"/>
  <cols>
    <col min="1" max="1" width="6.375" style="81" customWidth="1"/>
    <col min="2" max="2" width="5.125" style="81" customWidth="1"/>
    <col min="3" max="3" width="6.25390625" style="81" customWidth="1"/>
    <col min="4" max="4" width="5.875" style="81" customWidth="1"/>
    <col min="5" max="5" width="28.125" style="81" customWidth="1"/>
    <col min="6" max="6" width="14.125" style="81" customWidth="1"/>
    <col min="7" max="7" width="12.75390625" style="81" customWidth="1"/>
    <col min="8" max="8" width="11.75390625" style="81" customWidth="1"/>
    <col min="9" max="10" width="10.125" style="81" customWidth="1"/>
    <col min="11" max="11" width="12.625" style="81" customWidth="1"/>
    <col min="12" max="12" width="16.75390625" style="81" customWidth="1"/>
    <col min="13" max="13" width="9.125" style="87" customWidth="1"/>
    <col min="14" max="16384" width="9.125" style="81" customWidth="1"/>
  </cols>
  <sheetData>
    <row r="1" spans="1:12" ht="17.25" customHeight="1">
      <c r="A1" s="538" t="s">
        <v>593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</row>
    <row r="2" spans="1:12" ht="10.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9" t="s">
        <v>158</v>
      </c>
    </row>
    <row r="3" spans="1:12" ht="10.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9"/>
    </row>
    <row r="4" spans="1:12" ht="10.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9"/>
    </row>
    <row r="5" spans="1:12" ht="10.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9"/>
    </row>
    <row r="6" spans="1:12" ht="10.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9"/>
    </row>
    <row r="7" spans="1:13" s="84" customFormat="1" ht="19.5" customHeight="1">
      <c r="A7" s="529" t="s">
        <v>351</v>
      </c>
      <c r="B7" s="529" t="s">
        <v>1</v>
      </c>
      <c r="C7" s="529" t="s">
        <v>352</v>
      </c>
      <c r="D7" s="529" t="s">
        <v>353</v>
      </c>
      <c r="E7" s="518" t="s">
        <v>354</v>
      </c>
      <c r="F7" s="518" t="s">
        <v>667</v>
      </c>
      <c r="G7" s="515" t="s">
        <v>355</v>
      </c>
      <c r="H7" s="516"/>
      <c r="I7" s="516"/>
      <c r="J7" s="516"/>
      <c r="K7" s="517"/>
      <c r="L7" s="523" t="s">
        <v>356</v>
      </c>
      <c r="M7" s="90"/>
    </row>
    <row r="8" spans="1:13" s="84" customFormat="1" ht="19.5" customHeight="1">
      <c r="A8" s="521"/>
      <c r="B8" s="521"/>
      <c r="C8" s="521"/>
      <c r="D8" s="521"/>
      <c r="E8" s="519"/>
      <c r="F8" s="519"/>
      <c r="G8" s="518" t="s">
        <v>534</v>
      </c>
      <c r="H8" s="515" t="s">
        <v>357</v>
      </c>
      <c r="I8" s="516"/>
      <c r="J8" s="516"/>
      <c r="K8" s="517"/>
      <c r="L8" s="524"/>
      <c r="M8" s="90"/>
    </row>
    <row r="9" spans="1:13" s="84" customFormat="1" ht="29.25" customHeight="1">
      <c r="A9" s="521"/>
      <c r="B9" s="521"/>
      <c r="C9" s="521"/>
      <c r="D9" s="521"/>
      <c r="E9" s="519"/>
      <c r="F9" s="519"/>
      <c r="G9" s="519"/>
      <c r="H9" s="518" t="s">
        <v>358</v>
      </c>
      <c r="I9" s="518" t="s">
        <v>359</v>
      </c>
      <c r="J9" s="518" t="s">
        <v>360</v>
      </c>
      <c r="K9" s="518" t="s">
        <v>361</v>
      </c>
      <c r="L9" s="524"/>
      <c r="M9" s="90"/>
    </row>
    <row r="10" spans="1:13" s="84" customFormat="1" ht="19.5" customHeight="1">
      <c r="A10" s="521"/>
      <c r="B10" s="521"/>
      <c r="C10" s="521"/>
      <c r="D10" s="521"/>
      <c r="E10" s="519"/>
      <c r="F10" s="519"/>
      <c r="G10" s="519"/>
      <c r="H10" s="519"/>
      <c r="I10" s="519"/>
      <c r="J10" s="519"/>
      <c r="K10" s="519"/>
      <c r="L10" s="524"/>
      <c r="M10" s="90"/>
    </row>
    <row r="11" spans="1:13" s="84" customFormat="1" ht="27.75" customHeight="1">
      <c r="A11" s="522"/>
      <c r="B11" s="522"/>
      <c r="C11" s="522"/>
      <c r="D11" s="522"/>
      <c r="E11" s="520"/>
      <c r="F11" s="520"/>
      <c r="G11" s="520"/>
      <c r="H11" s="520"/>
      <c r="I11" s="520"/>
      <c r="J11" s="520"/>
      <c r="K11" s="520"/>
      <c r="L11" s="514"/>
      <c r="M11" s="90"/>
    </row>
    <row r="12" spans="1:13" ht="7.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/>
      <c r="G12" s="6">
        <v>6</v>
      </c>
      <c r="H12" s="6">
        <v>7</v>
      </c>
      <c r="I12" s="6">
        <v>8</v>
      </c>
      <c r="J12" s="6">
        <v>9</v>
      </c>
      <c r="K12" s="6">
        <v>10</v>
      </c>
      <c r="L12" s="6">
        <v>11</v>
      </c>
      <c r="M12" s="90"/>
    </row>
    <row r="13" spans="1:12" ht="23.25" customHeight="1">
      <c r="A13" s="213">
        <v>1</v>
      </c>
      <c r="B13" s="93" t="s">
        <v>22</v>
      </c>
      <c r="C13" s="93" t="s">
        <v>24</v>
      </c>
      <c r="D13" s="93" t="s">
        <v>176</v>
      </c>
      <c r="E13" s="95" t="s">
        <v>366</v>
      </c>
      <c r="F13" s="404"/>
      <c r="G13" s="403">
        <v>84000</v>
      </c>
      <c r="H13" s="403">
        <v>84000</v>
      </c>
      <c r="I13" s="403"/>
      <c r="J13" s="404"/>
      <c r="K13" s="403"/>
      <c r="L13" s="403"/>
    </row>
    <row r="14" spans="1:12" ht="27.75" customHeight="1">
      <c r="A14" s="91">
        <v>2</v>
      </c>
      <c r="B14" s="270" t="s">
        <v>22</v>
      </c>
      <c r="C14" s="270" t="s">
        <v>24</v>
      </c>
      <c r="D14" s="270" t="s">
        <v>176</v>
      </c>
      <c r="E14" s="405" t="s">
        <v>625</v>
      </c>
      <c r="F14" s="404"/>
      <c r="G14" s="403">
        <v>14500</v>
      </c>
      <c r="H14" s="403">
        <v>14500</v>
      </c>
      <c r="I14" s="403"/>
      <c r="J14" s="404"/>
      <c r="K14" s="403"/>
      <c r="L14" s="403" t="s">
        <v>640</v>
      </c>
    </row>
    <row r="15" spans="1:12" ht="27.75" customHeight="1">
      <c r="A15" s="91">
        <v>3</v>
      </c>
      <c r="B15" s="270" t="s">
        <v>22</v>
      </c>
      <c r="C15" s="270" t="s">
        <v>24</v>
      </c>
      <c r="D15" s="270" t="s">
        <v>176</v>
      </c>
      <c r="E15" s="405" t="s">
        <v>662</v>
      </c>
      <c r="F15" s="404"/>
      <c r="G15" s="403">
        <v>13000</v>
      </c>
      <c r="H15" s="403">
        <v>13000</v>
      </c>
      <c r="I15" s="403"/>
      <c r="J15" s="404"/>
      <c r="K15" s="403"/>
      <c r="L15" s="403"/>
    </row>
    <row r="16" spans="1:12" ht="27.75" customHeight="1">
      <c r="A16" s="91">
        <v>4</v>
      </c>
      <c r="B16" s="270" t="s">
        <v>22</v>
      </c>
      <c r="C16" s="270" t="s">
        <v>24</v>
      </c>
      <c r="D16" s="270" t="s">
        <v>176</v>
      </c>
      <c r="E16" s="405" t="s">
        <v>626</v>
      </c>
      <c r="F16" s="404"/>
      <c r="G16" s="403">
        <v>4000</v>
      </c>
      <c r="H16" s="403">
        <v>4000</v>
      </c>
      <c r="I16" s="403"/>
      <c r="J16" s="404"/>
      <c r="K16" s="403"/>
      <c r="L16" s="403" t="s">
        <v>627</v>
      </c>
    </row>
    <row r="17" spans="1:12" ht="27.75" customHeight="1">
      <c r="A17" s="91">
        <v>5</v>
      </c>
      <c r="B17" s="270" t="s">
        <v>22</v>
      </c>
      <c r="C17" s="270" t="s">
        <v>24</v>
      </c>
      <c r="D17" s="270" t="s">
        <v>176</v>
      </c>
      <c r="E17" s="405" t="s">
        <v>666</v>
      </c>
      <c r="F17" s="404">
        <v>350000</v>
      </c>
      <c r="G17" s="403"/>
      <c r="H17" s="403"/>
      <c r="I17" s="403"/>
      <c r="J17" s="404"/>
      <c r="K17" s="403"/>
      <c r="L17" s="403"/>
    </row>
    <row r="18" spans="1:12" ht="81.75" customHeight="1">
      <c r="A18" s="91">
        <v>6</v>
      </c>
      <c r="B18" s="270" t="s">
        <v>26</v>
      </c>
      <c r="C18" s="270" t="s">
        <v>28</v>
      </c>
      <c r="D18" s="405" t="s">
        <v>538</v>
      </c>
      <c r="E18" s="405" t="s">
        <v>539</v>
      </c>
      <c r="F18" s="404"/>
      <c r="G18" s="403">
        <v>3657435.75</v>
      </c>
      <c r="H18" s="403">
        <v>363587.15</v>
      </c>
      <c r="I18" s="403">
        <v>367900</v>
      </c>
      <c r="J18" s="404"/>
      <c r="K18" s="403">
        <v>2925948.6</v>
      </c>
      <c r="L18" s="403"/>
    </row>
    <row r="19" spans="1:12" ht="27.75" customHeight="1">
      <c r="A19" s="91">
        <v>7</v>
      </c>
      <c r="B19" s="270" t="s">
        <v>26</v>
      </c>
      <c r="C19" s="270" t="s">
        <v>624</v>
      </c>
      <c r="D19" s="270" t="s">
        <v>176</v>
      </c>
      <c r="E19" s="405" t="s">
        <v>532</v>
      </c>
      <c r="F19" s="404"/>
      <c r="G19" s="403">
        <v>8650.75</v>
      </c>
      <c r="H19" s="403">
        <v>8650.75</v>
      </c>
      <c r="I19" s="403"/>
      <c r="J19" s="402"/>
      <c r="K19" s="403"/>
      <c r="L19" s="403" t="s">
        <v>531</v>
      </c>
    </row>
    <row r="20" spans="1:12" ht="30" customHeight="1">
      <c r="A20" s="91">
        <v>8</v>
      </c>
      <c r="B20" s="270" t="s">
        <v>26</v>
      </c>
      <c r="C20" s="270" t="s">
        <v>624</v>
      </c>
      <c r="D20" s="270" t="s">
        <v>176</v>
      </c>
      <c r="E20" s="405" t="s">
        <v>629</v>
      </c>
      <c r="F20" s="404"/>
      <c r="G20" s="403">
        <v>4000</v>
      </c>
      <c r="H20" s="403">
        <v>4000</v>
      </c>
      <c r="I20" s="403"/>
      <c r="J20" s="402"/>
      <c r="K20" s="403"/>
      <c r="L20" s="403" t="s">
        <v>531</v>
      </c>
    </row>
    <row r="21" spans="1:12" ht="32.25" customHeight="1">
      <c r="A21" s="91">
        <v>9</v>
      </c>
      <c r="B21" s="270" t="s">
        <v>26</v>
      </c>
      <c r="C21" s="270" t="s">
        <v>624</v>
      </c>
      <c r="D21" s="270" t="s">
        <v>176</v>
      </c>
      <c r="E21" s="405" t="s">
        <v>634</v>
      </c>
      <c r="F21" s="404"/>
      <c r="G21" s="403">
        <v>8000</v>
      </c>
      <c r="H21" s="403">
        <v>8000</v>
      </c>
      <c r="I21" s="403"/>
      <c r="J21" s="402"/>
      <c r="K21" s="403"/>
      <c r="L21" s="403" t="s">
        <v>531</v>
      </c>
    </row>
    <row r="22" spans="1:12" ht="32.25" customHeight="1">
      <c r="A22" s="91">
        <v>10</v>
      </c>
      <c r="B22" s="270" t="s">
        <v>26</v>
      </c>
      <c r="C22" s="270" t="s">
        <v>624</v>
      </c>
      <c r="D22" s="270" t="s">
        <v>176</v>
      </c>
      <c r="E22" s="405" t="s">
        <v>635</v>
      </c>
      <c r="F22" s="404"/>
      <c r="G22" s="403">
        <v>8246.98</v>
      </c>
      <c r="H22" s="403">
        <v>8246.98</v>
      </c>
      <c r="I22" s="403"/>
      <c r="J22" s="402"/>
      <c r="K22" s="403"/>
      <c r="L22" s="403"/>
    </row>
    <row r="23" spans="1:12" ht="28.5" customHeight="1">
      <c r="A23" s="91">
        <v>11</v>
      </c>
      <c r="B23" s="270" t="s">
        <v>26</v>
      </c>
      <c r="C23" s="270" t="s">
        <v>624</v>
      </c>
      <c r="D23" s="270" t="s">
        <v>176</v>
      </c>
      <c r="E23" s="405" t="s">
        <v>637</v>
      </c>
      <c r="F23" s="404"/>
      <c r="G23" s="403">
        <v>6000</v>
      </c>
      <c r="H23" s="403">
        <v>6000</v>
      </c>
      <c r="I23" s="403"/>
      <c r="J23" s="402"/>
      <c r="K23" s="403"/>
      <c r="L23" s="403" t="s">
        <v>531</v>
      </c>
    </row>
    <row r="24" spans="1:12" ht="28.5" customHeight="1">
      <c r="A24" s="91">
        <v>12</v>
      </c>
      <c r="B24" s="270" t="s">
        <v>26</v>
      </c>
      <c r="C24" s="270" t="s">
        <v>624</v>
      </c>
      <c r="D24" s="270" t="s">
        <v>207</v>
      </c>
      <c r="E24" s="405" t="s">
        <v>628</v>
      </c>
      <c r="F24" s="404"/>
      <c r="G24" s="403">
        <v>6000</v>
      </c>
      <c r="H24" s="403">
        <v>6000</v>
      </c>
      <c r="I24" s="403"/>
      <c r="J24" s="402"/>
      <c r="K24" s="403"/>
      <c r="L24" s="403" t="s">
        <v>531</v>
      </c>
    </row>
    <row r="25" spans="1:12" ht="28.5" customHeight="1">
      <c r="A25" s="91">
        <v>13</v>
      </c>
      <c r="B25" s="270" t="s">
        <v>26</v>
      </c>
      <c r="C25" s="270" t="s">
        <v>624</v>
      </c>
      <c r="D25" s="270" t="s">
        <v>176</v>
      </c>
      <c r="E25" s="405" t="s">
        <v>633</v>
      </c>
      <c r="F25" s="404"/>
      <c r="G25" s="403">
        <v>3500</v>
      </c>
      <c r="H25" s="403">
        <v>3500</v>
      </c>
      <c r="I25" s="403"/>
      <c r="J25" s="402"/>
      <c r="K25" s="403"/>
      <c r="L25" s="403" t="s">
        <v>531</v>
      </c>
    </row>
    <row r="26" spans="1:12" ht="28.5" customHeight="1">
      <c r="A26" s="91">
        <v>14</v>
      </c>
      <c r="B26" s="270" t="s">
        <v>26</v>
      </c>
      <c r="C26" s="270" t="s">
        <v>624</v>
      </c>
      <c r="D26" s="270" t="s">
        <v>176</v>
      </c>
      <c r="E26" s="95" t="s">
        <v>384</v>
      </c>
      <c r="F26" s="404"/>
      <c r="G26" s="403">
        <v>7537.2</v>
      </c>
      <c r="H26" s="403">
        <v>7537.2</v>
      </c>
      <c r="I26" s="403"/>
      <c r="J26" s="402"/>
      <c r="K26" s="403"/>
      <c r="L26" s="403" t="s">
        <v>531</v>
      </c>
    </row>
    <row r="27" spans="1:12" ht="28.5" customHeight="1">
      <c r="A27" s="91">
        <v>15</v>
      </c>
      <c r="B27" s="270" t="s">
        <v>26</v>
      </c>
      <c r="C27" s="270" t="s">
        <v>624</v>
      </c>
      <c r="D27" s="93" t="s">
        <v>207</v>
      </c>
      <c r="E27" s="405" t="s">
        <v>638</v>
      </c>
      <c r="F27" s="404"/>
      <c r="G27" s="403">
        <v>2500</v>
      </c>
      <c r="H27" s="403">
        <v>2500</v>
      </c>
      <c r="I27" s="403"/>
      <c r="J27" s="402"/>
      <c r="K27" s="403"/>
      <c r="L27" s="403" t="s">
        <v>531</v>
      </c>
    </row>
    <row r="28" spans="1:12" ht="28.5" customHeight="1">
      <c r="A28" s="91">
        <v>16</v>
      </c>
      <c r="B28" s="270" t="s">
        <v>26</v>
      </c>
      <c r="C28" s="270" t="s">
        <v>624</v>
      </c>
      <c r="D28" s="93" t="s">
        <v>207</v>
      </c>
      <c r="E28" s="405" t="s">
        <v>639</v>
      </c>
      <c r="F28" s="404"/>
      <c r="G28" s="403">
        <v>7000</v>
      </c>
      <c r="H28" s="403">
        <v>7000</v>
      </c>
      <c r="I28" s="403"/>
      <c r="J28" s="404"/>
      <c r="K28" s="403"/>
      <c r="L28" s="403" t="s">
        <v>531</v>
      </c>
    </row>
    <row r="29" spans="1:12" ht="28.5" customHeight="1">
      <c r="A29" s="91">
        <v>17</v>
      </c>
      <c r="B29" s="270" t="s">
        <v>26</v>
      </c>
      <c r="C29" s="270" t="s">
        <v>624</v>
      </c>
      <c r="D29" s="270" t="s">
        <v>176</v>
      </c>
      <c r="E29" s="405" t="s">
        <v>645</v>
      </c>
      <c r="F29" s="404"/>
      <c r="G29" s="403">
        <v>5689.48</v>
      </c>
      <c r="H29" s="403">
        <v>5689.48</v>
      </c>
      <c r="I29" s="403"/>
      <c r="J29" s="404"/>
      <c r="K29" s="403"/>
      <c r="L29" s="403" t="s">
        <v>531</v>
      </c>
    </row>
    <row r="30" spans="1:12" ht="65.25" customHeight="1">
      <c r="A30" s="498">
        <v>18</v>
      </c>
      <c r="B30" s="270" t="s">
        <v>26</v>
      </c>
      <c r="C30" s="270" t="s">
        <v>624</v>
      </c>
      <c r="D30" s="405" t="s">
        <v>642</v>
      </c>
      <c r="E30" s="405" t="s">
        <v>643</v>
      </c>
      <c r="F30" s="404"/>
      <c r="G30" s="403">
        <v>145247.17</v>
      </c>
      <c r="H30" s="403">
        <v>25769.43</v>
      </c>
      <c r="I30" s="403"/>
      <c r="J30" s="404"/>
      <c r="K30" s="403">
        <v>119477.74</v>
      </c>
      <c r="L30" s="403"/>
    </row>
    <row r="31" spans="1:12" ht="27" customHeight="1">
      <c r="A31" s="498">
        <v>19</v>
      </c>
      <c r="B31" s="93" t="s">
        <v>109</v>
      </c>
      <c r="C31" s="270" t="s">
        <v>111</v>
      </c>
      <c r="D31" s="93" t="s">
        <v>176</v>
      </c>
      <c r="E31" s="95" t="s">
        <v>368</v>
      </c>
      <c r="F31" s="402">
        <v>1000000</v>
      </c>
      <c r="G31" s="403">
        <v>50000</v>
      </c>
      <c r="H31" s="403">
        <v>50000</v>
      </c>
      <c r="I31" s="403"/>
      <c r="J31" s="404"/>
      <c r="K31" s="403"/>
      <c r="L31" s="403"/>
    </row>
    <row r="32" spans="1:12" ht="27" customHeight="1">
      <c r="A32" s="91">
        <v>20</v>
      </c>
      <c r="B32" s="270" t="s">
        <v>109</v>
      </c>
      <c r="C32" s="270" t="s">
        <v>278</v>
      </c>
      <c r="D32" s="270" t="s">
        <v>207</v>
      </c>
      <c r="E32" s="405" t="s">
        <v>644</v>
      </c>
      <c r="F32" s="404"/>
      <c r="G32" s="403">
        <v>7000</v>
      </c>
      <c r="H32" s="403">
        <v>7000</v>
      </c>
      <c r="I32" s="403"/>
      <c r="J32" s="404"/>
      <c r="K32" s="403"/>
      <c r="L32" s="403"/>
    </row>
    <row r="33" spans="1:12" ht="25.5" customHeight="1">
      <c r="A33" s="91">
        <v>21</v>
      </c>
      <c r="B33" s="270" t="s">
        <v>145</v>
      </c>
      <c r="C33" s="270" t="s">
        <v>337</v>
      </c>
      <c r="D33" s="270" t="s">
        <v>176</v>
      </c>
      <c r="E33" s="405" t="s">
        <v>630</v>
      </c>
      <c r="F33" s="402"/>
      <c r="G33" s="34">
        <v>5000</v>
      </c>
      <c r="H33" s="34">
        <v>5000</v>
      </c>
      <c r="I33" s="403"/>
      <c r="J33" s="402"/>
      <c r="K33" s="403"/>
      <c r="L33" s="403" t="s">
        <v>531</v>
      </c>
    </row>
    <row r="34" spans="1:12" ht="25.5" customHeight="1">
      <c r="A34" s="91">
        <v>22</v>
      </c>
      <c r="B34" s="270" t="s">
        <v>145</v>
      </c>
      <c r="C34" s="270" t="s">
        <v>337</v>
      </c>
      <c r="D34" s="270" t="s">
        <v>176</v>
      </c>
      <c r="E34" s="405" t="s">
        <v>636</v>
      </c>
      <c r="F34" s="402"/>
      <c r="G34" s="34">
        <v>10234.34</v>
      </c>
      <c r="H34" s="34">
        <v>10234.34</v>
      </c>
      <c r="I34" s="403"/>
      <c r="J34" s="402"/>
      <c r="K34" s="403"/>
      <c r="L34" s="403" t="s">
        <v>531</v>
      </c>
    </row>
    <row r="35" spans="1:12" ht="25.5" customHeight="1">
      <c r="A35" s="91">
        <v>23</v>
      </c>
      <c r="B35" s="93" t="s">
        <v>145</v>
      </c>
      <c r="C35" s="405" t="s">
        <v>665</v>
      </c>
      <c r="D35" s="405" t="s">
        <v>176</v>
      </c>
      <c r="E35" s="95" t="s">
        <v>370</v>
      </c>
      <c r="F35" s="404">
        <v>2500000</v>
      </c>
      <c r="G35" s="403">
        <v>2000000</v>
      </c>
      <c r="H35" s="403">
        <v>2000000</v>
      </c>
      <c r="I35" s="403"/>
      <c r="J35" s="402"/>
      <c r="K35" s="403"/>
      <c r="L35" s="403"/>
    </row>
    <row r="36" spans="1:12" ht="28.5" customHeight="1">
      <c r="A36" s="91">
        <v>24</v>
      </c>
      <c r="B36" s="93" t="s">
        <v>145</v>
      </c>
      <c r="C36" s="93" t="s">
        <v>149</v>
      </c>
      <c r="D36" s="93" t="s">
        <v>176</v>
      </c>
      <c r="E36" s="95" t="s">
        <v>375</v>
      </c>
      <c r="F36" s="402">
        <v>237700</v>
      </c>
      <c r="G36" s="403">
        <v>50000</v>
      </c>
      <c r="H36" s="403">
        <v>50000</v>
      </c>
      <c r="I36" s="403"/>
      <c r="J36" s="402"/>
      <c r="K36" s="403"/>
      <c r="L36" s="403"/>
    </row>
    <row r="37" spans="1:12" ht="28.5" customHeight="1">
      <c r="A37" s="91">
        <v>25</v>
      </c>
      <c r="B37" s="93" t="s">
        <v>145</v>
      </c>
      <c r="C37" s="93" t="s">
        <v>149</v>
      </c>
      <c r="D37" s="93" t="s">
        <v>176</v>
      </c>
      <c r="E37" s="95" t="s">
        <v>377</v>
      </c>
      <c r="F37" s="404">
        <v>260000</v>
      </c>
      <c r="G37" s="403">
        <v>20000</v>
      </c>
      <c r="H37" s="403">
        <v>20000</v>
      </c>
      <c r="I37" s="403"/>
      <c r="J37" s="402"/>
      <c r="K37" s="403"/>
      <c r="L37" s="403"/>
    </row>
    <row r="38" spans="1:12" ht="28.5" customHeight="1">
      <c r="A38" s="91">
        <v>26</v>
      </c>
      <c r="B38" s="93" t="s">
        <v>145</v>
      </c>
      <c r="C38" s="93" t="s">
        <v>149</v>
      </c>
      <c r="D38" s="93" t="s">
        <v>178</v>
      </c>
      <c r="E38" s="95" t="s">
        <v>379</v>
      </c>
      <c r="F38" s="404">
        <v>400000</v>
      </c>
      <c r="G38" s="403"/>
      <c r="H38" s="403"/>
      <c r="I38" s="403"/>
      <c r="J38" s="402"/>
      <c r="K38" s="403"/>
      <c r="L38" s="403"/>
    </row>
    <row r="39" spans="1:12" ht="28.5" customHeight="1">
      <c r="A39" s="91">
        <v>27</v>
      </c>
      <c r="B39" s="93" t="s">
        <v>145</v>
      </c>
      <c r="C39" s="93" t="s">
        <v>149</v>
      </c>
      <c r="D39" s="93" t="s">
        <v>176</v>
      </c>
      <c r="E39" s="95" t="s">
        <v>381</v>
      </c>
      <c r="F39" s="404">
        <v>100000</v>
      </c>
      <c r="G39" s="403"/>
      <c r="H39" s="403"/>
      <c r="I39" s="403"/>
      <c r="J39" s="402"/>
      <c r="K39" s="403"/>
      <c r="L39" s="403"/>
    </row>
    <row r="40" spans="1:12" ht="39" customHeight="1">
      <c r="A40" s="91">
        <v>28</v>
      </c>
      <c r="B40" s="406" t="s">
        <v>145</v>
      </c>
      <c r="C40" s="93" t="s">
        <v>149</v>
      </c>
      <c r="D40" s="406" t="s">
        <v>176</v>
      </c>
      <c r="E40" s="406" t="s">
        <v>383</v>
      </c>
      <c r="F40" s="407">
        <v>70000</v>
      </c>
      <c r="G40" s="403">
        <v>4000</v>
      </c>
      <c r="H40" s="403">
        <v>4000</v>
      </c>
      <c r="I40" s="403"/>
      <c r="J40" s="402"/>
      <c r="K40" s="403"/>
      <c r="L40" s="403"/>
    </row>
    <row r="41" spans="1:12" ht="39" customHeight="1">
      <c r="A41" s="91">
        <v>29</v>
      </c>
      <c r="B41" s="406" t="s">
        <v>145</v>
      </c>
      <c r="C41" s="270" t="s">
        <v>149</v>
      </c>
      <c r="D41" s="406" t="s">
        <v>176</v>
      </c>
      <c r="E41" s="406" t="s">
        <v>646</v>
      </c>
      <c r="F41" s="407"/>
      <c r="G41" s="403">
        <v>50000</v>
      </c>
      <c r="H41" s="403">
        <v>50000</v>
      </c>
      <c r="I41" s="403"/>
      <c r="J41" s="402"/>
      <c r="K41" s="403"/>
      <c r="L41" s="403"/>
    </row>
    <row r="42" spans="1:12" ht="28.5" customHeight="1">
      <c r="A42" s="91">
        <v>30</v>
      </c>
      <c r="B42" s="93" t="s">
        <v>145</v>
      </c>
      <c r="C42" s="406" t="s">
        <v>149</v>
      </c>
      <c r="D42" s="270" t="s">
        <v>207</v>
      </c>
      <c r="E42" s="405" t="s">
        <v>641</v>
      </c>
      <c r="F42" s="404"/>
      <c r="G42" s="403">
        <v>50000</v>
      </c>
      <c r="H42" s="403">
        <v>50000</v>
      </c>
      <c r="I42" s="403"/>
      <c r="J42" s="402"/>
      <c r="K42" s="403"/>
      <c r="L42" s="403"/>
    </row>
    <row r="43" spans="1:12" ht="28.5" customHeight="1">
      <c r="A43" s="91">
        <v>31</v>
      </c>
      <c r="B43" s="93" t="s">
        <v>145</v>
      </c>
      <c r="C43" s="270" t="s">
        <v>149</v>
      </c>
      <c r="D43" s="93" t="s">
        <v>207</v>
      </c>
      <c r="E43" s="95" t="s">
        <v>373</v>
      </c>
      <c r="F43" s="402"/>
      <c r="G43" s="34">
        <v>10000</v>
      </c>
      <c r="H43" s="34">
        <v>10000</v>
      </c>
      <c r="I43" s="403"/>
      <c r="J43" s="402"/>
      <c r="K43" s="403"/>
      <c r="L43" s="403"/>
    </row>
    <row r="44" spans="1:12" ht="18.75" customHeight="1">
      <c r="A44" s="91">
        <v>32</v>
      </c>
      <c r="B44" s="93" t="s">
        <v>153</v>
      </c>
      <c r="C44" s="93" t="s">
        <v>155</v>
      </c>
      <c r="D44" s="93" t="s">
        <v>176</v>
      </c>
      <c r="E44" s="95" t="s">
        <v>385</v>
      </c>
      <c r="F44" s="402">
        <v>300000</v>
      </c>
      <c r="G44" s="403">
        <v>5000</v>
      </c>
      <c r="H44" s="403">
        <v>5000</v>
      </c>
      <c r="I44" s="403"/>
      <c r="J44" s="402"/>
      <c r="K44" s="403"/>
      <c r="L44" s="403"/>
    </row>
    <row r="45" spans="1:12" ht="12.75">
      <c r="A45" s="91">
        <v>33</v>
      </c>
      <c r="B45" s="270" t="s">
        <v>153</v>
      </c>
      <c r="C45" s="93" t="s">
        <v>155</v>
      </c>
      <c r="D45" s="93" t="s">
        <v>176</v>
      </c>
      <c r="E45" s="95" t="s">
        <v>386</v>
      </c>
      <c r="F45" s="402">
        <v>300000</v>
      </c>
      <c r="G45" s="403"/>
      <c r="H45" s="403"/>
      <c r="I45" s="403"/>
      <c r="J45" s="402"/>
      <c r="K45" s="403"/>
      <c r="L45" s="403"/>
    </row>
    <row r="46" spans="1:12" ht="15" customHeight="1">
      <c r="A46" s="91">
        <v>34</v>
      </c>
      <c r="B46" s="270" t="s">
        <v>153</v>
      </c>
      <c r="C46" s="93" t="s">
        <v>155</v>
      </c>
      <c r="D46" s="93" t="s">
        <v>176</v>
      </c>
      <c r="E46" s="405" t="s">
        <v>533</v>
      </c>
      <c r="F46" s="402">
        <v>500000</v>
      </c>
      <c r="G46" s="403"/>
      <c r="H46" s="403"/>
      <c r="I46" s="403"/>
      <c r="J46" s="402"/>
      <c r="K46" s="403"/>
      <c r="L46" s="403"/>
    </row>
    <row r="47" spans="1:12" ht="25.5">
      <c r="A47" s="91">
        <v>35</v>
      </c>
      <c r="B47" s="270" t="s">
        <v>153</v>
      </c>
      <c r="C47" s="270" t="s">
        <v>155</v>
      </c>
      <c r="D47" s="405" t="s">
        <v>642</v>
      </c>
      <c r="E47" s="405" t="s">
        <v>660</v>
      </c>
      <c r="F47" s="402"/>
      <c r="G47" s="403">
        <v>38957.81</v>
      </c>
      <c r="H47" s="403">
        <v>13957.81</v>
      </c>
      <c r="I47" s="403"/>
      <c r="J47" s="402"/>
      <c r="K47" s="403">
        <v>25000</v>
      </c>
      <c r="L47" s="403" t="s">
        <v>663</v>
      </c>
    </row>
    <row r="48" spans="1:12" ht="25.5">
      <c r="A48" s="498">
        <v>36</v>
      </c>
      <c r="B48" s="270" t="s">
        <v>153</v>
      </c>
      <c r="C48" s="270" t="s">
        <v>155</v>
      </c>
      <c r="D48" s="405" t="s">
        <v>176</v>
      </c>
      <c r="E48" s="405" t="s">
        <v>647</v>
      </c>
      <c r="F48" s="404"/>
      <c r="G48" s="472">
        <v>10934.83</v>
      </c>
      <c r="H48" s="403">
        <v>10934.83</v>
      </c>
      <c r="I48" s="403"/>
      <c r="J48" s="402"/>
      <c r="K48" s="403"/>
      <c r="L48" s="403" t="s">
        <v>531</v>
      </c>
    </row>
    <row r="49" spans="1:12" ht="25.5">
      <c r="A49" s="512">
        <v>37</v>
      </c>
      <c r="B49" s="270" t="s">
        <v>153</v>
      </c>
      <c r="C49" s="270" t="s">
        <v>155</v>
      </c>
      <c r="D49" s="405" t="s">
        <v>642</v>
      </c>
      <c r="E49" s="405" t="s">
        <v>632</v>
      </c>
      <c r="F49" s="404"/>
      <c r="G49" s="403">
        <v>51473.94</v>
      </c>
      <c r="H49" s="403">
        <v>26473.94</v>
      </c>
      <c r="I49" s="403"/>
      <c r="J49" s="402"/>
      <c r="K49" s="403">
        <v>25000</v>
      </c>
      <c r="L49" s="403" t="s">
        <v>661</v>
      </c>
    </row>
    <row r="50" spans="1:12" ht="38.25">
      <c r="A50" s="525">
        <v>38</v>
      </c>
      <c r="B50" s="408" t="s">
        <v>346</v>
      </c>
      <c r="C50" s="408" t="s">
        <v>348</v>
      </c>
      <c r="D50" s="409" t="s">
        <v>176</v>
      </c>
      <c r="E50" s="409" t="s">
        <v>631</v>
      </c>
      <c r="F50" s="410"/>
      <c r="G50" s="411">
        <v>6584.57</v>
      </c>
      <c r="H50" s="411">
        <v>6584.57</v>
      </c>
      <c r="I50" s="411"/>
      <c r="J50" s="412"/>
      <c r="K50" s="411"/>
      <c r="L50" s="411" t="s">
        <v>531</v>
      </c>
    </row>
    <row r="51" spans="1:12" ht="12.75">
      <c r="A51" s="415" t="s">
        <v>664</v>
      </c>
      <c r="B51" s="96"/>
      <c r="C51" s="115"/>
      <c r="D51" s="115"/>
      <c r="E51" s="271"/>
      <c r="F51" s="272">
        <f aca="true" t="shared" si="0" ref="F51:K51">SUM(F13:F50)</f>
        <v>6017700</v>
      </c>
      <c r="G51" s="97">
        <f t="shared" si="0"/>
        <v>6354492.82</v>
      </c>
      <c r="H51" s="97">
        <f t="shared" si="0"/>
        <v>2891166.48</v>
      </c>
      <c r="I51" s="97">
        <f t="shared" si="0"/>
        <v>367900</v>
      </c>
      <c r="J51" s="97">
        <f t="shared" si="0"/>
        <v>0</v>
      </c>
      <c r="K51" s="97">
        <f t="shared" si="0"/>
        <v>3095426.3400000003</v>
      </c>
      <c r="L51" s="96" t="s">
        <v>387</v>
      </c>
    </row>
    <row r="52" spans="2:13" s="98" customFormat="1" ht="22.5" customHeight="1">
      <c r="B52" s="86"/>
      <c r="C52" s="401"/>
      <c r="D52" s="401"/>
      <c r="E52" s="81"/>
      <c r="F52" s="81"/>
      <c r="M52" s="99"/>
    </row>
    <row r="53" spans="1:13" ht="12.75">
      <c r="A53" s="86"/>
      <c r="C53" s="86"/>
      <c r="D53" s="86"/>
      <c r="I53" s="86"/>
      <c r="J53" s="86"/>
      <c r="K53" s="86"/>
      <c r="L53" s="86"/>
      <c r="M53" s="90"/>
    </row>
    <row r="54" ht="12.75">
      <c r="A54" s="81" t="s">
        <v>389</v>
      </c>
    </row>
    <row r="55" ht="12.75">
      <c r="A55" s="81" t="s">
        <v>390</v>
      </c>
    </row>
    <row r="56" ht="12.75">
      <c r="A56" s="81" t="s">
        <v>391</v>
      </c>
    </row>
    <row r="57" ht="12.75">
      <c r="A57" s="81" t="s">
        <v>392</v>
      </c>
    </row>
    <row r="59" ht="14.25">
      <c r="A59" s="100" t="s">
        <v>393</v>
      </c>
    </row>
  </sheetData>
  <sheetProtection/>
  <mergeCells count="15">
    <mergeCell ref="I9:I11"/>
    <mergeCell ref="J9:J11"/>
    <mergeCell ref="K9:K11"/>
    <mergeCell ref="G8:G11"/>
    <mergeCell ref="H9:H11"/>
    <mergeCell ref="A1:L1"/>
    <mergeCell ref="B7:B11"/>
    <mergeCell ref="A7:A11"/>
    <mergeCell ref="L7:L11"/>
    <mergeCell ref="G7:K7"/>
    <mergeCell ref="F7:F11"/>
    <mergeCell ref="E7:E11"/>
    <mergeCell ref="D7:D11"/>
    <mergeCell ref="C7:C11"/>
    <mergeCell ref="H8:K8"/>
  </mergeCells>
  <printOptions horizontalCentered="1"/>
  <pageMargins left="0.5" right="0.39375" top="1.3902777777777777" bottom="0.7875" header="0.5118055555555555" footer="0.5118055555555555"/>
  <pageSetup horizontalDpi="300" verticalDpi="300" orientation="landscape" paperSize="9" r:id="rId1"/>
  <headerFooter alignWithMargins="0">
    <oddHeader>&amp;R&amp;9Załącznik nr 3
do uchwały Rady Gminy 
nr ......... 
z dnia 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9">
      <selection activeCell="H30" sqref="H30:H31"/>
    </sheetView>
  </sheetViews>
  <sheetFormatPr defaultColWidth="9.00390625" defaultRowHeight="12.75"/>
  <cols>
    <col min="1" max="1" width="7.875" style="0" customWidth="1"/>
    <col min="2" max="2" width="14.25390625" style="0" customWidth="1"/>
    <col min="3" max="3" width="10.125" style="0" customWidth="1"/>
    <col min="4" max="4" width="8.125" style="0" customWidth="1"/>
    <col min="5" max="5" width="11.375" style="0" customWidth="1"/>
    <col min="6" max="6" width="10.00390625" style="0" customWidth="1"/>
    <col min="7" max="7" width="11.625" style="0" customWidth="1"/>
    <col min="8" max="8" width="10.125" style="0" customWidth="1"/>
    <col min="10" max="10" width="8.375" style="0" customWidth="1"/>
    <col min="11" max="11" width="6.375" style="0" customWidth="1"/>
    <col min="12" max="12" width="9.25390625" style="0" customWidth="1"/>
    <col min="13" max="13" width="10.125" style="0" customWidth="1"/>
    <col min="14" max="14" width="8.125" style="0" customWidth="1"/>
    <col min="15" max="15" width="7.875" style="0" customWidth="1"/>
    <col min="16" max="16" width="10.00390625" style="0" bestFit="1" customWidth="1"/>
  </cols>
  <sheetData>
    <row r="1" spans="1:16" ht="32.25" customHeight="1">
      <c r="A1" s="547" t="s">
        <v>540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</row>
    <row r="2" spans="1:16" ht="12.75">
      <c r="A2" s="420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</row>
    <row r="3" spans="1:16" ht="12.75">
      <c r="A3" s="545" t="s">
        <v>351</v>
      </c>
      <c r="B3" s="545" t="s">
        <v>541</v>
      </c>
      <c r="C3" s="546" t="s">
        <v>542</v>
      </c>
      <c r="D3" s="546" t="s">
        <v>543</v>
      </c>
      <c r="E3" s="546" t="s">
        <v>544</v>
      </c>
      <c r="F3" s="545" t="s">
        <v>161</v>
      </c>
      <c r="G3" s="545"/>
      <c r="H3" s="545" t="s">
        <v>355</v>
      </c>
      <c r="I3" s="545"/>
      <c r="J3" s="545"/>
      <c r="K3" s="545"/>
      <c r="L3" s="545"/>
      <c r="M3" s="545"/>
      <c r="N3" s="545"/>
      <c r="O3" s="545"/>
      <c r="P3" s="545"/>
    </row>
    <row r="4" spans="1:16" ht="12.75">
      <c r="A4" s="545"/>
      <c r="B4" s="545"/>
      <c r="C4" s="546"/>
      <c r="D4" s="546"/>
      <c r="E4" s="546"/>
      <c r="F4" s="546" t="s">
        <v>545</v>
      </c>
      <c r="G4" s="546" t="s">
        <v>546</v>
      </c>
      <c r="H4" s="545" t="s">
        <v>619</v>
      </c>
      <c r="I4" s="545"/>
      <c r="J4" s="545"/>
      <c r="K4" s="545"/>
      <c r="L4" s="545"/>
      <c r="M4" s="545"/>
      <c r="N4" s="545"/>
      <c r="O4" s="545"/>
      <c r="P4" s="545"/>
    </row>
    <row r="5" spans="1:16" ht="12.75">
      <c r="A5" s="545"/>
      <c r="B5" s="545"/>
      <c r="C5" s="546"/>
      <c r="D5" s="546"/>
      <c r="E5" s="546"/>
      <c r="F5" s="546"/>
      <c r="G5" s="546"/>
      <c r="H5" s="546" t="s">
        <v>547</v>
      </c>
      <c r="I5" s="545" t="s">
        <v>163</v>
      </c>
      <c r="J5" s="545"/>
      <c r="K5" s="545"/>
      <c r="L5" s="545"/>
      <c r="M5" s="545"/>
      <c r="N5" s="545"/>
      <c r="O5" s="545"/>
      <c r="P5" s="545"/>
    </row>
    <row r="6" spans="1:16" ht="12.75">
      <c r="A6" s="545"/>
      <c r="B6" s="545"/>
      <c r="C6" s="546"/>
      <c r="D6" s="546"/>
      <c r="E6" s="546"/>
      <c r="F6" s="546"/>
      <c r="G6" s="546"/>
      <c r="H6" s="546"/>
      <c r="I6" s="545" t="s">
        <v>548</v>
      </c>
      <c r="J6" s="545"/>
      <c r="K6" s="545"/>
      <c r="L6" s="545"/>
      <c r="M6" s="545" t="s">
        <v>549</v>
      </c>
      <c r="N6" s="545"/>
      <c r="O6" s="545"/>
      <c r="P6" s="545"/>
    </row>
    <row r="7" spans="1:16" ht="12.75">
      <c r="A7" s="545"/>
      <c r="B7" s="545"/>
      <c r="C7" s="546"/>
      <c r="D7" s="546"/>
      <c r="E7" s="546"/>
      <c r="F7" s="546"/>
      <c r="G7" s="546"/>
      <c r="H7" s="546"/>
      <c r="I7" s="546" t="s">
        <v>550</v>
      </c>
      <c r="J7" s="545" t="s">
        <v>551</v>
      </c>
      <c r="K7" s="545"/>
      <c r="L7" s="545"/>
      <c r="M7" s="546" t="s">
        <v>552</v>
      </c>
      <c r="N7" s="546" t="s">
        <v>551</v>
      </c>
      <c r="O7" s="546"/>
      <c r="P7" s="546"/>
    </row>
    <row r="8" spans="1:16" ht="21.75" customHeight="1">
      <c r="A8" s="545"/>
      <c r="B8" s="545"/>
      <c r="C8" s="546"/>
      <c r="D8" s="546"/>
      <c r="E8" s="546"/>
      <c r="F8" s="546"/>
      <c r="G8" s="546"/>
      <c r="H8" s="546"/>
      <c r="I8" s="546"/>
      <c r="J8" s="421" t="s">
        <v>553</v>
      </c>
      <c r="K8" s="421" t="s">
        <v>554</v>
      </c>
      <c r="L8" s="421" t="s">
        <v>555</v>
      </c>
      <c r="M8" s="546"/>
      <c r="N8" s="422" t="s">
        <v>553</v>
      </c>
      <c r="O8" s="421" t="s">
        <v>554</v>
      </c>
      <c r="P8" s="421" t="s">
        <v>556</v>
      </c>
    </row>
    <row r="9" spans="1:16" ht="12.75">
      <c r="A9" s="430">
        <v>1</v>
      </c>
      <c r="B9" s="430">
        <v>2</v>
      </c>
      <c r="C9" s="430">
        <v>3</v>
      </c>
      <c r="D9" s="430">
        <v>4</v>
      </c>
      <c r="E9" s="430">
        <v>5</v>
      </c>
      <c r="F9" s="430">
        <v>6</v>
      </c>
      <c r="G9" s="430">
        <v>7</v>
      </c>
      <c r="H9" s="430">
        <v>8</v>
      </c>
      <c r="I9" s="430">
        <v>9</v>
      </c>
      <c r="J9" s="430">
        <v>10</v>
      </c>
      <c r="K9" s="430">
        <v>11</v>
      </c>
      <c r="L9" s="430">
        <v>12</v>
      </c>
      <c r="M9" s="430">
        <v>13</v>
      </c>
      <c r="N9" s="431">
        <v>14</v>
      </c>
      <c r="O9" s="430">
        <v>15</v>
      </c>
      <c r="P9" s="430">
        <v>16</v>
      </c>
    </row>
    <row r="10" spans="1:16" ht="41.25" customHeight="1">
      <c r="A10" s="423">
        <v>1</v>
      </c>
      <c r="B10" s="424" t="s">
        <v>557</v>
      </c>
      <c r="C10" s="544" t="s">
        <v>387</v>
      </c>
      <c r="D10" s="544"/>
      <c r="E10" s="425">
        <f>F10+G10</f>
        <v>3893114.6700000004</v>
      </c>
      <c r="F10" s="425">
        <f aca="true" t="shared" si="0" ref="F10:P10">F15+F22+F29+F36</f>
        <v>797688.3300000001</v>
      </c>
      <c r="G10" s="425">
        <f t="shared" si="0"/>
        <v>3095426.3400000003</v>
      </c>
      <c r="H10" s="425">
        <f t="shared" si="0"/>
        <v>3893114.67</v>
      </c>
      <c r="I10" s="425">
        <f t="shared" si="0"/>
        <v>797688.3300000001</v>
      </c>
      <c r="J10" s="425">
        <f t="shared" si="0"/>
        <v>367900</v>
      </c>
      <c r="K10" s="425">
        <f t="shared" si="0"/>
        <v>0</v>
      </c>
      <c r="L10" s="425">
        <f t="shared" si="0"/>
        <v>389356.58</v>
      </c>
      <c r="M10" s="425">
        <f t="shared" si="0"/>
        <v>3095426.3400000003</v>
      </c>
      <c r="N10" s="425">
        <f t="shared" si="0"/>
        <v>0</v>
      </c>
      <c r="O10" s="425">
        <f t="shared" si="0"/>
        <v>0</v>
      </c>
      <c r="P10" s="425">
        <f t="shared" si="0"/>
        <v>3095426.3400000003</v>
      </c>
    </row>
    <row r="11" spans="1:16" ht="20.25" customHeight="1">
      <c r="A11" s="541" t="s">
        <v>558</v>
      </c>
      <c r="B11" s="426" t="s">
        <v>559</v>
      </c>
      <c r="C11" s="542" t="s">
        <v>560</v>
      </c>
      <c r="D11" s="542"/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542"/>
      <c r="P11" s="542"/>
    </row>
    <row r="12" spans="1:16" ht="16.5" customHeight="1">
      <c r="A12" s="541"/>
      <c r="B12" s="426" t="s">
        <v>561</v>
      </c>
      <c r="C12" s="543" t="s">
        <v>562</v>
      </c>
      <c r="D12" s="543"/>
      <c r="E12" s="543"/>
      <c r="F12" s="543"/>
      <c r="G12" s="543"/>
      <c r="H12" s="543"/>
      <c r="I12" s="543"/>
      <c r="J12" s="543"/>
      <c r="K12" s="543"/>
      <c r="L12" s="543"/>
      <c r="M12" s="543"/>
      <c r="N12" s="543"/>
      <c r="O12" s="543"/>
      <c r="P12" s="427"/>
    </row>
    <row r="13" spans="1:16" ht="15" customHeight="1">
      <c r="A13" s="541"/>
      <c r="B13" s="426" t="s">
        <v>563</v>
      </c>
      <c r="C13" s="543" t="s">
        <v>564</v>
      </c>
      <c r="D13" s="543"/>
      <c r="E13" s="543"/>
      <c r="F13" s="543"/>
      <c r="G13" s="543"/>
      <c r="H13" s="543"/>
      <c r="I13" s="543"/>
      <c r="J13" s="543"/>
      <c r="K13" s="543"/>
      <c r="L13" s="543"/>
      <c r="M13" s="543"/>
      <c r="N13" s="543"/>
      <c r="O13" s="543"/>
      <c r="P13" s="427"/>
    </row>
    <row r="14" spans="1:16" ht="27" customHeight="1">
      <c r="A14" s="541"/>
      <c r="B14" s="426" t="s">
        <v>565</v>
      </c>
      <c r="C14" s="542" t="s">
        <v>566</v>
      </c>
      <c r="D14" s="542"/>
      <c r="E14" s="542"/>
      <c r="F14" s="542"/>
      <c r="G14" s="542"/>
      <c r="H14" s="542"/>
      <c r="I14" s="542"/>
      <c r="J14" s="542"/>
      <c r="K14" s="542"/>
      <c r="L14" s="542"/>
      <c r="M14" s="542"/>
      <c r="N14" s="542"/>
      <c r="O14" s="542"/>
      <c r="P14" s="427"/>
    </row>
    <row r="15" spans="1:16" ht="15.75" customHeight="1">
      <c r="A15" s="541"/>
      <c r="B15" s="426" t="s">
        <v>567</v>
      </c>
      <c r="C15" s="426"/>
      <c r="D15" s="426">
        <v>70005</v>
      </c>
      <c r="E15" s="428">
        <f>E16+E17</f>
        <v>3657435.75</v>
      </c>
      <c r="F15" s="428">
        <f>F16+F17</f>
        <v>731487.15</v>
      </c>
      <c r="G15" s="428">
        <f>G16+G17</f>
        <v>2925948.6</v>
      </c>
      <c r="H15" s="428">
        <f>I15+M15</f>
        <v>3657435.75</v>
      </c>
      <c r="I15" s="428">
        <f>J15+L15</f>
        <v>731487.15</v>
      </c>
      <c r="J15" s="428">
        <v>367900</v>
      </c>
      <c r="K15" s="428">
        <v>0</v>
      </c>
      <c r="L15" s="428">
        <v>363587.15</v>
      </c>
      <c r="M15" s="428">
        <v>2925948.6</v>
      </c>
      <c r="N15" s="428">
        <v>0</v>
      </c>
      <c r="O15" s="429">
        <v>0</v>
      </c>
      <c r="P15" s="428">
        <v>2925948.6</v>
      </c>
    </row>
    <row r="16" spans="1:16" ht="12.75">
      <c r="A16" s="541"/>
      <c r="B16" s="426">
        <v>2013</v>
      </c>
      <c r="C16" s="539"/>
      <c r="D16" s="539"/>
      <c r="E16" s="428">
        <v>3657435.75</v>
      </c>
      <c r="F16" s="428">
        <v>731487.15</v>
      </c>
      <c r="G16" s="428">
        <v>2925948.6</v>
      </c>
      <c r="H16" s="540"/>
      <c r="I16" s="540"/>
      <c r="J16" s="540"/>
      <c r="K16" s="540"/>
      <c r="L16" s="540"/>
      <c r="M16" s="540"/>
      <c r="N16" s="540"/>
      <c r="O16" s="539"/>
      <c r="P16" s="539"/>
    </row>
    <row r="17" spans="1:16" ht="12.75">
      <c r="A17" s="541"/>
      <c r="B17" s="426">
        <v>2014</v>
      </c>
      <c r="C17" s="539"/>
      <c r="D17" s="539"/>
      <c r="E17" s="428"/>
      <c r="F17" s="428"/>
      <c r="G17" s="428"/>
      <c r="H17" s="540"/>
      <c r="I17" s="540"/>
      <c r="J17" s="540"/>
      <c r="K17" s="540"/>
      <c r="L17" s="540"/>
      <c r="M17" s="540"/>
      <c r="N17" s="540"/>
      <c r="O17" s="539"/>
      <c r="P17" s="539"/>
    </row>
    <row r="18" spans="1:16" ht="12.75">
      <c r="A18" s="541" t="s">
        <v>568</v>
      </c>
      <c r="B18" s="426" t="s">
        <v>559</v>
      </c>
      <c r="C18" s="542" t="s">
        <v>620</v>
      </c>
      <c r="D18" s="542"/>
      <c r="E18" s="542"/>
      <c r="F18" s="542"/>
      <c r="G18" s="542"/>
      <c r="H18" s="542"/>
      <c r="I18" s="542"/>
      <c r="J18" s="542"/>
      <c r="K18" s="542"/>
      <c r="L18" s="542"/>
      <c r="M18" s="542"/>
      <c r="N18" s="542"/>
      <c r="O18" s="542"/>
      <c r="P18" s="542"/>
    </row>
    <row r="19" spans="1:16" ht="11.25" customHeight="1">
      <c r="A19" s="541"/>
      <c r="B19" s="426" t="s">
        <v>561</v>
      </c>
      <c r="C19" s="543"/>
      <c r="D19" s="543"/>
      <c r="E19" s="543"/>
      <c r="F19" s="543"/>
      <c r="G19" s="543"/>
      <c r="H19" s="543"/>
      <c r="I19" s="543"/>
      <c r="J19" s="543"/>
      <c r="K19" s="543"/>
      <c r="L19" s="543"/>
      <c r="M19" s="543"/>
      <c r="N19" s="543"/>
      <c r="O19" s="543"/>
      <c r="P19" s="427"/>
    </row>
    <row r="20" spans="1:16" ht="18.75" customHeight="1">
      <c r="A20" s="541"/>
      <c r="B20" s="426" t="s">
        <v>563</v>
      </c>
      <c r="C20" s="543" t="s">
        <v>621</v>
      </c>
      <c r="D20" s="543"/>
      <c r="E20" s="543"/>
      <c r="F20" s="543"/>
      <c r="G20" s="543"/>
      <c r="H20" s="543"/>
      <c r="I20" s="543"/>
      <c r="J20" s="543"/>
      <c r="K20" s="543"/>
      <c r="L20" s="543"/>
      <c r="M20" s="543"/>
      <c r="N20" s="543"/>
      <c r="O20" s="543"/>
      <c r="P20" s="427"/>
    </row>
    <row r="21" spans="1:16" ht="15.75" customHeight="1">
      <c r="A21" s="541"/>
      <c r="B21" s="426" t="s">
        <v>565</v>
      </c>
      <c r="C21" s="542" t="s">
        <v>622</v>
      </c>
      <c r="D21" s="542"/>
      <c r="E21" s="542"/>
      <c r="F21" s="542"/>
      <c r="G21" s="542"/>
      <c r="H21" s="542"/>
      <c r="I21" s="542"/>
      <c r="J21" s="542"/>
      <c r="K21" s="542"/>
      <c r="L21" s="542"/>
      <c r="M21" s="542"/>
      <c r="N21" s="542"/>
      <c r="O21" s="542"/>
      <c r="P21" s="427"/>
    </row>
    <row r="22" spans="1:16" ht="12.75">
      <c r="A22" s="541"/>
      <c r="B22" s="426" t="s">
        <v>567</v>
      </c>
      <c r="C22" s="426"/>
      <c r="D22" s="426">
        <v>70095</v>
      </c>
      <c r="E22" s="428">
        <f>E23+E24</f>
        <v>145247.17</v>
      </c>
      <c r="F22" s="428">
        <f>F23+F24</f>
        <v>25769.43</v>
      </c>
      <c r="G22" s="428">
        <f>G23+G24</f>
        <v>119477.74</v>
      </c>
      <c r="H22" s="428">
        <v>145247.17</v>
      </c>
      <c r="I22" s="428">
        <f>J22+L22</f>
        <v>25769.43</v>
      </c>
      <c r="J22" s="428"/>
      <c r="K22" s="428">
        <v>0</v>
      </c>
      <c r="L22" s="428">
        <v>25769.43</v>
      </c>
      <c r="M22" s="428">
        <v>119477.74</v>
      </c>
      <c r="N22" s="428">
        <v>0</v>
      </c>
      <c r="O22" s="429">
        <v>0</v>
      </c>
      <c r="P22" s="428">
        <v>119477.74</v>
      </c>
    </row>
    <row r="23" spans="1:16" ht="14.25" customHeight="1">
      <c r="A23" s="541"/>
      <c r="B23" s="426">
        <v>2013</v>
      </c>
      <c r="C23" s="539"/>
      <c r="D23" s="539"/>
      <c r="E23" s="428">
        <v>145247.17</v>
      </c>
      <c r="F23" s="428">
        <v>25769.43</v>
      </c>
      <c r="G23" s="428">
        <v>119477.74</v>
      </c>
      <c r="H23" s="540"/>
      <c r="I23" s="540"/>
      <c r="J23" s="540"/>
      <c r="K23" s="540"/>
      <c r="L23" s="540"/>
      <c r="M23" s="540"/>
      <c r="N23" s="540"/>
      <c r="O23" s="539"/>
      <c r="P23" s="539"/>
    </row>
    <row r="24" spans="1:16" ht="16.5" customHeight="1">
      <c r="A24" s="541"/>
      <c r="B24" s="426">
        <v>2014</v>
      </c>
      <c r="C24" s="539"/>
      <c r="D24" s="539"/>
      <c r="E24" s="428"/>
      <c r="F24" s="428"/>
      <c r="G24" s="428"/>
      <c r="H24" s="540"/>
      <c r="I24" s="540"/>
      <c r="J24" s="540"/>
      <c r="K24" s="540"/>
      <c r="L24" s="540"/>
      <c r="M24" s="540"/>
      <c r="N24" s="540"/>
      <c r="O24" s="539"/>
      <c r="P24" s="539"/>
    </row>
    <row r="25" spans="1:16" ht="15.75" customHeight="1">
      <c r="A25" s="548" t="s">
        <v>658</v>
      </c>
      <c r="B25" s="426" t="s">
        <v>559</v>
      </c>
      <c r="C25" s="550" t="s">
        <v>620</v>
      </c>
      <c r="D25" s="551"/>
      <c r="E25" s="551"/>
      <c r="F25" s="551"/>
      <c r="G25" s="551"/>
      <c r="H25" s="551"/>
      <c r="I25" s="551"/>
      <c r="J25" s="551"/>
      <c r="K25" s="551"/>
      <c r="L25" s="551"/>
      <c r="M25" s="551"/>
      <c r="N25" s="551"/>
      <c r="O25" s="551"/>
      <c r="P25" s="552"/>
    </row>
    <row r="26" spans="1:16" ht="12.75">
      <c r="A26" s="549"/>
      <c r="B26" s="426" t="s">
        <v>561</v>
      </c>
      <c r="C26" s="553"/>
      <c r="D26" s="554"/>
      <c r="E26" s="554"/>
      <c r="F26" s="554"/>
      <c r="G26" s="554"/>
      <c r="H26" s="554"/>
      <c r="I26" s="554"/>
      <c r="J26" s="554"/>
      <c r="K26" s="554"/>
      <c r="L26" s="554"/>
      <c r="M26" s="554"/>
      <c r="N26" s="554"/>
      <c r="O26" s="555"/>
      <c r="P26" s="427"/>
    </row>
    <row r="27" spans="1:16" ht="33" customHeight="1">
      <c r="A27" s="549"/>
      <c r="B27" s="426" t="s">
        <v>563</v>
      </c>
      <c r="C27" s="556" t="s">
        <v>653</v>
      </c>
      <c r="D27" s="557"/>
      <c r="E27" s="557"/>
      <c r="F27" s="557"/>
      <c r="G27" s="557"/>
      <c r="H27" s="557"/>
      <c r="I27" s="557"/>
      <c r="J27" s="557"/>
      <c r="K27" s="557"/>
      <c r="L27" s="557"/>
      <c r="M27" s="557"/>
      <c r="N27" s="557"/>
      <c r="O27" s="558"/>
      <c r="P27" s="427"/>
    </row>
    <row r="28" spans="1:16" ht="22.5" customHeight="1">
      <c r="A28" s="549"/>
      <c r="B28" s="426" t="s">
        <v>565</v>
      </c>
      <c r="C28" s="550" t="s">
        <v>654</v>
      </c>
      <c r="D28" s="551"/>
      <c r="E28" s="551"/>
      <c r="F28" s="551"/>
      <c r="G28" s="551"/>
      <c r="H28" s="551"/>
      <c r="I28" s="551"/>
      <c r="J28" s="551"/>
      <c r="K28" s="551"/>
      <c r="L28" s="551"/>
      <c r="M28" s="551"/>
      <c r="N28" s="551"/>
      <c r="O28" s="552"/>
      <c r="P28" s="427"/>
    </row>
    <row r="29" spans="1:16" ht="13.5" customHeight="1">
      <c r="A29" s="549"/>
      <c r="B29" s="426" t="s">
        <v>567</v>
      </c>
      <c r="C29" s="426"/>
      <c r="D29" s="426">
        <v>92109</v>
      </c>
      <c r="E29" s="428">
        <v>51473.94</v>
      </c>
      <c r="F29" s="428">
        <v>26473.94</v>
      </c>
      <c r="G29" s="428">
        <v>25000</v>
      </c>
      <c r="H29" s="428">
        <v>51473.94</v>
      </c>
      <c r="I29" s="428">
        <v>26473.94</v>
      </c>
      <c r="J29" s="428"/>
      <c r="K29" s="428">
        <v>0</v>
      </c>
      <c r="L29" s="428">
        <v>0</v>
      </c>
      <c r="M29" s="428">
        <v>25000</v>
      </c>
      <c r="N29" s="428">
        <v>0</v>
      </c>
      <c r="O29" s="429">
        <v>0</v>
      </c>
      <c r="P29" s="428">
        <v>25000</v>
      </c>
    </row>
    <row r="30" spans="1:16" ht="15.75" customHeight="1">
      <c r="A30" s="549"/>
      <c r="B30" s="426">
        <v>2013</v>
      </c>
      <c r="C30" s="559"/>
      <c r="D30" s="559"/>
      <c r="E30" s="428">
        <v>51473.94</v>
      </c>
      <c r="F30" s="428">
        <v>26473.94</v>
      </c>
      <c r="G30" s="428">
        <v>25000</v>
      </c>
      <c r="H30" s="561"/>
      <c r="I30" s="561"/>
      <c r="J30" s="561"/>
      <c r="K30" s="561"/>
      <c r="L30" s="561"/>
      <c r="M30" s="561"/>
      <c r="N30" s="561"/>
      <c r="O30" s="559"/>
      <c r="P30" s="559"/>
    </row>
    <row r="31" spans="1:16" ht="12.75">
      <c r="A31" s="549"/>
      <c r="B31" s="426">
        <v>2014</v>
      </c>
      <c r="C31" s="560"/>
      <c r="D31" s="560"/>
      <c r="E31" s="428"/>
      <c r="F31" s="428"/>
      <c r="G31" s="428"/>
      <c r="H31" s="562"/>
      <c r="I31" s="562"/>
      <c r="J31" s="562"/>
      <c r="K31" s="562"/>
      <c r="L31" s="562"/>
      <c r="M31" s="562"/>
      <c r="N31" s="562"/>
      <c r="O31" s="560"/>
      <c r="P31" s="560"/>
    </row>
    <row r="32" spans="1:16" ht="21.75" customHeight="1">
      <c r="A32" s="548" t="s">
        <v>659</v>
      </c>
      <c r="B32" s="426" t="s">
        <v>559</v>
      </c>
      <c r="C32" s="550" t="s">
        <v>620</v>
      </c>
      <c r="D32" s="551"/>
      <c r="E32" s="551"/>
      <c r="F32" s="551"/>
      <c r="G32" s="551"/>
      <c r="H32" s="551"/>
      <c r="I32" s="551"/>
      <c r="J32" s="551"/>
      <c r="K32" s="551"/>
      <c r="L32" s="551"/>
      <c r="M32" s="551"/>
      <c r="N32" s="551"/>
      <c r="O32" s="551"/>
      <c r="P32" s="552"/>
    </row>
    <row r="33" spans="1:16" ht="18.75" customHeight="1">
      <c r="A33" s="549"/>
      <c r="B33" s="426" t="s">
        <v>561</v>
      </c>
      <c r="C33" s="553"/>
      <c r="D33" s="554"/>
      <c r="E33" s="554"/>
      <c r="F33" s="554"/>
      <c r="G33" s="554"/>
      <c r="H33" s="554"/>
      <c r="I33" s="554"/>
      <c r="J33" s="554"/>
      <c r="K33" s="554"/>
      <c r="L33" s="554"/>
      <c r="M33" s="554"/>
      <c r="N33" s="554"/>
      <c r="O33" s="555"/>
      <c r="P33" s="427"/>
    </row>
    <row r="34" spans="1:16" ht="24.75" customHeight="1">
      <c r="A34" s="549"/>
      <c r="B34" s="426" t="s">
        <v>563</v>
      </c>
      <c r="C34" s="556" t="s">
        <v>653</v>
      </c>
      <c r="D34" s="563"/>
      <c r="E34" s="563"/>
      <c r="F34" s="563"/>
      <c r="G34" s="563"/>
      <c r="H34" s="563"/>
      <c r="I34" s="563"/>
      <c r="J34" s="563"/>
      <c r="K34" s="563"/>
      <c r="L34" s="563"/>
      <c r="M34" s="563"/>
      <c r="N34" s="563"/>
      <c r="O34" s="564"/>
      <c r="P34" s="427"/>
    </row>
    <row r="35" spans="1:16" ht="26.25" customHeight="1">
      <c r="A35" s="549"/>
      <c r="B35" s="426" t="s">
        <v>565</v>
      </c>
      <c r="C35" s="550" t="s">
        <v>655</v>
      </c>
      <c r="D35" s="551"/>
      <c r="E35" s="551"/>
      <c r="F35" s="551"/>
      <c r="G35" s="551"/>
      <c r="H35" s="551"/>
      <c r="I35" s="551"/>
      <c r="J35" s="551"/>
      <c r="K35" s="551"/>
      <c r="L35" s="551"/>
      <c r="M35" s="551"/>
      <c r="N35" s="551"/>
      <c r="O35" s="552"/>
      <c r="P35" s="427"/>
    </row>
    <row r="36" spans="1:16" ht="12.75" customHeight="1">
      <c r="A36" s="549"/>
      <c r="B36" s="426" t="s">
        <v>567</v>
      </c>
      <c r="C36" s="426">
        <v>92109</v>
      </c>
      <c r="D36" s="426">
        <v>70095</v>
      </c>
      <c r="E36" s="428">
        <v>38957.81</v>
      </c>
      <c r="F36" s="428">
        <v>13957.81</v>
      </c>
      <c r="G36" s="428">
        <v>25000</v>
      </c>
      <c r="H36" s="428">
        <v>38957.81</v>
      </c>
      <c r="I36" s="428">
        <v>13957.81</v>
      </c>
      <c r="J36" s="428"/>
      <c r="K36" s="428">
        <v>0</v>
      </c>
      <c r="L36" s="428">
        <v>0</v>
      </c>
      <c r="M36" s="428">
        <v>25000</v>
      </c>
      <c r="N36" s="428">
        <v>0</v>
      </c>
      <c r="O36" s="429">
        <v>0</v>
      </c>
      <c r="P36" s="428">
        <v>25000</v>
      </c>
    </row>
    <row r="37" spans="1:16" ht="12.75">
      <c r="A37" s="549"/>
      <c r="B37" s="426">
        <v>2013</v>
      </c>
      <c r="C37" s="559"/>
      <c r="D37" s="559"/>
      <c r="E37" s="428">
        <v>38957.81</v>
      </c>
      <c r="F37" s="428">
        <v>13957.81</v>
      </c>
      <c r="G37" s="428">
        <v>25000</v>
      </c>
      <c r="H37" s="561"/>
      <c r="I37" s="561"/>
      <c r="J37" s="561"/>
      <c r="K37" s="561"/>
      <c r="L37" s="561"/>
      <c r="M37" s="561"/>
      <c r="N37" s="561"/>
      <c r="O37" s="559"/>
      <c r="P37" s="559"/>
    </row>
    <row r="38" spans="1:16" ht="12.75">
      <c r="A38" s="549"/>
      <c r="B38" s="426">
        <v>2014</v>
      </c>
      <c r="C38" s="560"/>
      <c r="D38" s="560"/>
      <c r="E38" s="428"/>
      <c r="F38" s="428" t="s">
        <v>656</v>
      </c>
      <c r="G38" s="428"/>
      <c r="H38" s="562"/>
      <c r="I38" s="562"/>
      <c r="J38" s="562"/>
      <c r="K38" s="562"/>
      <c r="L38" s="562"/>
      <c r="M38" s="562"/>
      <c r="N38" s="562"/>
      <c r="O38" s="560"/>
      <c r="P38" s="560"/>
    </row>
    <row r="39" spans="1:16" ht="22.5">
      <c r="A39" s="475">
        <v>2</v>
      </c>
      <c r="B39" s="476" t="s">
        <v>657</v>
      </c>
      <c r="C39" s="565" t="s">
        <v>387</v>
      </c>
      <c r="D39" s="565"/>
      <c r="E39" s="477">
        <f>F39+G39</f>
        <v>0</v>
      </c>
      <c r="F39" s="477">
        <f>F44+F54</f>
        <v>0</v>
      </c>
      <c r="G39" s="477">
        <f aca="true" t="shared" si="1" ref="G39:P39">G44+G54</f>
        <v>0</v>
      </c>
      <c r="H39" s="477">
        <f t="shared" si="1"/>
        <v>0</v>
      </c>
      <c r="I39" s="477">
        <f t="shared" si="1"/>
        <v>0</v>
      </c>
      <c r="J39" s="477">
        <f t="shared" si="1"/>
        <v>0</v>
      </c>
      <c r="K39" s="477">
        <f t="shared" si="1"/>
        <v>0</v>
      </c>
      <c r="L39" s="477">
        <f t="shared" si="1"/>
        <v>0</v>
      </c>
      <c r="M39" s="477">
        <f t="shared" si="1"/>
        <v>0</v>
      </c>
      <c r="N39" s="477">
        <f t="shared" si="1"/>
        <v>0</v>
      </c>
      <c r="O39" s="477">
        <f t="shared" si="1"/>
        <v>0</v>
      </c>
      <c r="P39" s="477">
        <f t="shared" si="1"/>
        <v>0</v>
      </c>
    </row>
    <row r="40" spans="1:16" ht="12.75">
      <c r="A40" s="566" t="s">
        <v>569</v>
      </c>
      <c r="B40" s="567"/>
      <c r="C40" s="565" t="s">
        <v>387</v>
      </c>
      <c r="D40" s="565"/>
      <c r="E40" s="477">
        <f aca="true" t="shared" si="2" ref="E40:P40">SUM(E10,E39)</f>
        <v>3893114.6700000004</v>
      </c>
      <c r="F40" s="477">
        <f t="shared" si="2"/>
        <v>797688.3300000001</v>
      </c>
      <c r="G40" s="477">
        <f t="shared" si="2"/>
        <v>3095426.3400000003</v>
      </c>
      <c r="H40" s="477">
        <f t="shared" si="2"/>
        <v>3893114.67</v>
      </c>
      <c r="I40" s="477">
        <f t="shared" si="2"/>
        <v>797688.3300000001</v>
      </c>
      <c r="J40" s="477">
        <f t="shared" si="2"/>
        <v>367900</v>
      </c>
      <c r="K40" s="477">
        <f t="shared" si="2"/>
        <v>0</v>
      </c>
      <c r="L40" s="477">
        <f t="shared" si="2"/>
        <v>389356.58</v>
      </c>
      <c r="M40" s="477">
        <f t="shared" si="2"/>
        <v>3095426.3400000003</v>
      </c>
      <c r="N40" s="477">
        <f t="shared" si="2"/>
        <v>0</v>
      </c>
      <c r="O40" s="477">
        <f t="shared" si="2"/>
        <v>0</v>
      </c>
      <c r="P40" s="477">
        <f t="shared" si="2"/>
        <v>3095426.3400000003</v>
      </c>
    </row>
  </sheetData>
  <mergeCells count="87">
    <mergeCell ref="C39:D39"/>
    <mergeCell ref="A40:B40"/>
    <mergeCell ref="C40:D40"/>
    <mergeCell ref="A32:A38"/>
    <mergeCell ref="C32:P32"/>
    <mergeCell ref="O37:O38"/>
    <mergeCell ref="P37:P38"/>
    <mergeCell ref="C37:C38"/>
    <mergeCell ref="D37:D38"/>
    <mergeCell ref="H37:H38"/>
    <mergeCell ref="M37:M38"/>
    <mergeCell ref="N37:N38"/>
    <mergeCell ref="C35:O35"/>
    <mergeCell ref="C34:O34"/>
    <mergeCell ref="I37:I38"/>
    <mergeCell ref="J37:J38"/>
    <mergeCell ref="K37:K38"/>
    <mergeCell ref="L37:L38"/>
    <mergeCell ref="C33:O33"/>
    <mergeCell ref="O30:O31"/>
    <mergeCell ref="P30:P31"/>
    <mergeCell ref="K30:K31"/>
    <mergeCell ref="L30:L31"/>
    <mergeCell ref="M30:M31"/>
    <mergeCell ref="N30:N31"/>
    <mergeCell ref="A25:A31"/>
    <mergeCell ref="C25:P25"/>
    <mergeCell ref="C26:O26"/>
    <mergeCell ref="C27:O27"/>
    <mergeCell ref="C28:O28"/>
    <mergeCell ref="C30:C31"/>
    <mergeCell ref="D30:D31"/>
    <mergeCell ref="H30:H31"/>
    <mergeCell ref="I30:I31"/>
    <mergeCell ref="J30:J31"/>
    <mergeCell ref="A1:P1"/>
    <mergeCell ref="A3:A8"/>
    <mergeCell ref="B3:B8"/>
    <mergeCell ref="C3:C8"/>
    <mergeCell ref="D3:D8"/>
    <mergeCell ref="E3:E8"/>
    <mergeCell ref="F3:G3"/>
    <mergeCell ref="H3:P3"/>
    <mergeCell ref="F4:F8"/>
    <mergeCell ref="G4:G8"/>
    <mergeCell ref="H4:P4"/>
    <mergeCell ref="H5:H8"/>
    <mergeCell ref="I5:P5"/>
    <mergeCell ref="I6:L6"/>
    <mergeCell ref="M6:P6"/>
    <mergeCell ref="I7:I8"/>
    <mergeCell ref="J7:L7"/>
    <mergeCell ref="M7:M8"/>
    <mergeCell ref="N7:P7"/>
    <mergeCell ref="C10:D10"/>
    <mergeCell ref="A11:A17"/>
    <mergeCell ref="C11:P11"/>
    <mergeCell ref="C12:O12"/>
    <mergeCell ref="C13:O13"/>
    <mergeCell ref="C14:O14"/>
    <mergeCell ref="C16:C17"/>
    <mergeCell ref="D16:D17"/>
    <mergeCell ref="H16:H17"/>
    <mergeCell ref="I16:I17"/>
    <mergeCell ref="N16:N17"/>
    <mergeCell ref="O16:O17"/>
    <mergeCell ref="P16:P17"/>
    <mergeCell ref="J16:J17"/>
    <mergeCell ref="K16:K17"/>
    <mergeCell ref="L16:L17"/>
    <mergeCell ref="M16:M17"/>
    <mergeCell ref="A18:A24"/>
    <mergeCell ref="C18:P18"/>
    <mergeCell ref="C19:O19"/>
    <mergeCell ref="C20:O20"/>
    <mergeCell ref="C21:O21"/>
    <mergeCell ref="C23:C24"/>
    <mergeCell ref="D23:D24"/>
    <mergeCell ref="H23:H24"/>
    <mergeCell ref="I23:I24"/>
    <mergeCell ref="J23:J24"/>
    <mergeCell ref="O23:O24"/>
    <mergeCell ref="P23:P24"/>
    <mergeCell ref="K23:K24"/>
    <mergeCell ref="L23:L24"/>
    <mergeCell ref="M23:M24"/>
    <mergeCell ref="N23:N24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Header>&amp;RZałącznik Nr 3a  do uchwały Rady Gminy nr..............
z dnia 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I20" sqref="I20:J20"/>
    </sheetView>
  </sheetViews>
  <sheetFormatPr defaultColWidth="9.00390625" defaultRowHeight="12.75"/>
  <cols>
    <col min="1" max="1" width="5.625" style="81" customWidth="1"/>
    <col min="2" max="2" width="8.875" style="81" customWidth="1"/>
    <col min="3" max="3" width="6.875" style="81" customWidth="1"/>
    <col min="4" max="4" width="14.25390625" style="81" customWidth="1"/>
    <col min="5" max="5" width="14.875" style="81" customWidth="1"/>
    <col min="6" max="6" width="13.625" style="81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spans="1:10" ht="57" customHeight="1">
      <c r="A1" s="538" t="s">
        <v>594</v>
      </c>
      <c r="B1" s="538"/>
      <c r="C1" s="538"/>
      <c r="D1" s="538"/>
      <c r="E1" s="538"/>
      <c r="F1" s="538"/>
      <c r="G1" s="538"/>
      <c r="H1" s="538"/>
      <c r="I1" s="538"/>
      <c r="J1" s="538"/>
    </row>
    <row r="2" ht="23.25" customHeight="1">
      <c r="J2" s="101" t="s">
        <v>158</v>
      </c>
    </row>
    <row r="3" spans="1:11" s="83" customFormat="1" ht="20.25" customHeight="1">
      <c r="A3" s="570" t="s">
        <v>1</v>
      </c>
      <c r="B3" s="570" t="s">
        <v>2</v>
      </c>
      <c r="C3" s="570" t="s">
        <v>159</v>
      </c>
      <c r="D3" s="568" t="s">
        <v>395</v>
      </c>
      <c r="E3" s="568" t="s">
        <v>396</v>
      </c>
      <c r="F3" s="568" t="s">
        <v>163</v>
      </c>
      <c r="G3" s="568"/>
      <c r="H3" s="568"/>
      <c r="I3" s="568"/>
      <c r="J3" s="568"/>
      <c r="K3" s="104"/>
    </row>
    <row r="4" spans="1:11" s="83" customFormat="1" ht="20.25" customHeight="1">
      <c r="A4" s="570"/>
      <c r="B4" s="570"/>
      <c r="C4" s="570"/>
      <c r="D4" s="568"/>
      <c r="E4" s="568"/>
      <c r="F4" s="568" t="s">
        <v>397</v>
      </c>
      <c r="G4" s="568" t="s">
        <v>161</v>
      </c>
      <c r="H4" s="568"/>
      <c r="I4" s="568"/>
      <c r="J4" s="568" t="s">
        <v>398</v>
      </c>
      <c r="K4" s="104"/>
    </row>
    <row r="5" spans="1:11" s="83" customFormat="1" ht="65.25" customHeight="1">
      <c r="A5" s="570"/>
      <c r="B5" s="570"/>
      <c r="C5" s="570"/>
      <c r="D5" s="568"/>
      <c r="E5" s="568"/>
      <c r="F5" s="568"/>
      <c r="G5" s="103" t="s">
        <v>399</v>
      </c>
      <c r="H5" s="103" t="s">
        <v>400</v>
      </c>
      <c r="I5" s="103" t="s">
        <v>401</v>
      </c>
      <c r="J5" s="568"/>
      <c r="K5" s="104"/>
    </row>
    <row r="6" spans="1:11" ht="9" customHeight="1">
      <c r="A6" s="105">
        <v>1</v>
      </c>
      <c r="B6" s="105">
        <v>2</v>
      </c>
      <c r="C6" s="105">
        <v>3</v>
      </c>
      <c r="D6" s="105">
        <v>4</v>
      </c>
      <c r="E6" s="105">
        <v>5</v>
      </c>
      <c r="F6" s="105">
        <v>6</v>
      </c>
      <c r="G6" s="105">
        <v>7</v>
      </c>
      <c r="H6" s="105">
        <v>8</v>
      </c>
      <c r="I6" s="105">
        <v>9</v>
      </c>
      <c r="J6" s="105">
        <v>10</v>
      </c>
      <c r="K6" s="1"/>
    </row>
    <row r="7" spans="1:11" ht="19.5" customHeight="1">
      <c r="A7" s="106">
        <v>750</v>
      </c>
      <c r="B7" s="106"/>
      <c r="C7" s="106"/>
      <c r="D7" s="107">
        <f>SUM(D8)</f>
        <v>24728</v>
      </c>
      <c r="E7" s="107">
        <f aca="true" t="shared" si="0" ref="E7:J7">SUM(E8)</f>
        <v>24728</v>
      </c>
      <c r="F7" s="107">
        <f t="shared" si="0"/>
        <v>24728</v>
      </c>
      <c r="G7" s="107">
        <f t="shared" si="0"/>
        <v>20528</v>
      </c>
      <c r="H7" s="107">
        <f t="shared" si="0"/>
        <v>4200</v>
      </c>
      <c r="I7" s="107">
        <f t="shared" si="0"/>
        <v>0</v>
      </c>
      <c r="J7" s="107">
        <f t="shared" si="0"/>
        <v>0</v>
      </c>
      <c r="K7" s="1"/>
    </row>
    <row r="8" spans="1:11" ht="19.5" customHeight="1">
      <c r="A8" s="108"/>
      <c r="B8" s="109">
        <v>75011</v>
      </c>
      <c r="C8" s="109"/>
      <c r="D8" s="110">
        <f aca="true" t="shared" si="1" ref="D8:J8">SUM(D9:D13)</f>
        <v>24728</v>
      </c>
      <c r="E8" s="110">
        <f t="shared" si="1"/>
        <v>24728</v>
      </c>
      <c r="F8" s="110">
        <f t="shared" si="1"/>
        <v>24728</v>
      </c>
      <c r="G8" s="110">
        <f t="shared" si="1"/>
        <v>20528</v>
      </c>
      <c r="H8" s="110">
        <f t="shared" si="1"/>
        <v>4200</v>
      </c>
      <c r="I8" s="110">
        <f t="shared" si="1"/>
        <v>0</v>
      </c>
      <c r="J8" s="110">
        <f t="shared" si="1"/>
        <v>0</v>
      </c>
      <c r="K8" s="1"/>
    </row>
    <row r="9" spans="1:11" ht="19.5" customHeight="1">
      <c r="A9" s="93"/>
      <c r="B9" s="92"/>
      <c r="C9" s="111">
        <v>2010</v>
      </c>
      <c r="D9" s="112">
        <v>24728</v>
      </c>
      <c r="E9" s="112"/>
      <c r="F9" s="112"/>
      <c r="G9" s="112"/>
      <c r="H9" s="112"/>
      <c r="I9" s="112"/>
      <c r="J9" s="113"/>
      <c r="K9" s="1"/>
    </row>
    <row r="10" spans="1:11" ht="19.5" customHeight="1">
      <c r="A10" s="93"/>
      <c r="B10" s="93"/>
      <c r="C10" s="111">
        <v>4010</v>
      </c>
      <c r="D10" s="112"/>
      <c r="E10" s="112">
        <v>17628</v>
      </c>
      <c r="F10" s="112">
        <v>17628</v>
      </c>
      <c r="G10" s="112">
        <v>17628</v>
      </c>
      <c r="H10" s="112"/>
      <c r="I10" s="112"/>
      <c r="J10" s="113"/>
      <c r="K10" s="1"/>
    </row>
    <row r="11" spans="1:11" ht="19.5" customHeight="1">
      <c r="A11" s="93"/>
      <c r="B11" s="93"/>
      <c r="C11" s="111">
        <v>4040</v>
      </c>
      <c r="D11" s="112"/>
      <c r="E11" s="112">
        <v>2900</v>
      </c>
      <c r="F11" s="112">
        <v>2900</v>
      </c>
      <c r="G11" s="112">
        <v>2900</v>
      </c>
      <c r="H11" s="112"/>
      <c r="I11" s="112"/>
      <c r="J11" s="113"/>
      <c r="K11" s="1"/>
    </row>
    <row r="12" spans="1:11" ht="12.75">
      <c r="A12" s="93"/>
      <c r="B12" s="93"/>
      <c r="C12" s="111">
        <v>4110</v>
      </c>
      <c r="D12" s="112"/>
      <c r="E12" s="112">
        <v>3600</v>
      </c>
      <c r="F12" s="112">
        <v>3600</v>
      </c>
      <c r="G12" s="112"/>
      <c r="H12" s="112">
        <v>3600</v>
      </c>
      <c r="I12" s="112"/>
      <c r="J12" s="113"/>
      <c r="K12" s="1"/>
    </row>
    <row r="13" spans="1:11" ht="12.75">
      <c r="A13" s="114"/>
      <c r="B13" s="114"/>
      <c r="C13" s="111">
        <v>4120</v>
      </c>
      <c r="D13" s="112"/>
      <c r="E13" s="112">
        <v>600</v>
      </c>
      <c r="F13" s="112">
        <v>600</v>
      </c>
      <c r="G13" s="112"/>
      <c r="H13" s="112">
        <v>600</v>
      </c>
      <c r="I13" s="112"/>
      <c r="J13" s="113"/>
      <c r="K13" s="1"/>
    </row>
    <row r="14" spans="1:10" ht="12.75">
      <c r="A14" s="106">
        <v>751</v>
      </c>
      <c r="B14" s="106"/>
      <c r="C14" s="118"/>
      <c r="D14" s="97">
        <f>SUM(D15)</f>
        <v>900</v>
      </c>
      <c r="E14" s="97">
        <f aca="true" t="shared" si="2" ref="E14:J14">SUM(E15)</f>
        <v>900</v>
      </c>
      <c r="F14" s="97">
        <f t="shared" si="2"/>
        <v>900</v>
      </c>
      <c r="G14" s="97">
        <f t="shared" si="2"/>
        <v>0</v>
      </c>
      <c r="H14" s="97">
        <f t="shared" si="2"/>
        <v>0</v>
      </c>
      <c r="I14" s="97">
        <f t="shared" si="2"/>
        <v>0</v>
      </c>
      <c r="J14" s="97">
        <f t="shared" si="2"/>
        <v>0</v>
      </c>
    </row>
    <row r="15" spans="1:10" ht="12.75">
      <c r="A15" s="119"/>
      <c r="B15" s="120">
        <v>75101</v>
      </c>
      <c r="C15" s="109"/>
      <c r="D15" s="110">
        <f>SUM(D16:D18)</f>
        <v>900</v>
      </c>
      <c r="E15" s="110">
        <f>SUM(E16:E18)</f>
        <v>900</v>
      </c>
      <c r="F15" s="110">
        <f>SUM(F16:F18)</f>
        <v>900</v>
      </c>
      <c r="G15" s="110"/>
      <c r="H15" s="110"/>
      <c r="I15" s="110"/>
      <c r="J15" s="121">
        <v>0</v>
      </c>
    </row>
    <row r="16" spans="1:10" ht="12.75">
      <c r="A16" s="92"/>
      <c r="B16" s="92"/>
      <c r="C16" s="111">
        <v>2010</v>
      </c>
      <c r="D16" s="112">
        <v>900</v>
      </c>
      <c r="E16" s="112"/>
      <c r="F16" s="112"/>
      <c r="G16" s="112"/>
      <c r="H16" s="112"/>
      <c r="I16" s="112"/>
      <c r="J16" s="113"/>
    </row>
    <row r="17" spans="1:10" ht="12.75">
      <c r="A17" s="93"/>
      <c r="B17" s="93"/>
      <c r="C17" s="111">
        <v>4210</v>
      </c>
      <c r="D17" s="112"/>
      <c r="E17" s="112">
        <v>100</v>
      </c>
      <c r="F17" s="112">
        <v>100</v>
      </c>
      <c r="G17" s="112"/>
      <c r="H17" s="112"/>
      <c r="I17" s="112"/>
      <c r="J17" s="113"/>
    </row>
    <row r="18" spans="1:10" ht="12.75">
      <c r="A18" s="114"/>
      <c r="B18" s="114"/>
      <c r="C18" s="111">
        <v>4300</v>
      </c>
      <c r="D18" s="112"/>
      <c r="E18" s="112">
        <v>800</v>
      </c>
      <c r="F18" s="112">
        <v>800</v>
      </c>
      <c r="G18" s="112"/>
      <c r="H18" s="112"/>
      <c r="I18" s="112"/>
      <c r="J18" s="113"/>
    </row>
    <row r="19" spans="1:10" ht="12.75">
      <c r="A19" s="94"/>
      <c r="B19" s="94"/>
      <c r="C19" s="115"/>
      <c r="D19" s="116"/>
      <c r="E19" s="116"/>
      <c r="F19" s="116"/>
      <c r="G19" s="116"/>
      <c r="H19" s="116"/>
      <c r="I19" s="116"/>
      <c r="J19" s="117"/>
    </row>
    <row r="20" spans="1:10" ht="12.75">
      <c r="A20" s="122">
        <v>852</v>
      </c>
      <c r="B20" s="122"/>
      <c r="C20" s="118"/>
      <c r="D20" s="97">
        <f>SUM(D21,D37,)</f>
        <v>2190864</v>
      </c>
      <c r="E20" s="97">
        <f aca="true" t="shared" si="3" ref="E20:J20">SUM(E21,E37,)</f>
        <v>2190864</v>
      </c>
      <c r="F20" s="97">
        <f t="shared" si="3"/>
        <v>2190864</v>
      </c>
      <c r="G20" s="97">
        <f t="shared" si="3"/>
        <v>38280</v>
      </c>
      <c r="H20" s="97">
        <f t="shared" si="3"/>
        <v>7353</v>
      </c>
      <c r="I20" s="97">
        <f t="shared" si="3"/>
        <v>2117510</v>
      </c>
      <c r="J20" s="97">
        <f t="shared" si="3"/>
        <v>0</v>
      </c>
    </row>
    <row r="21" spans="1:10" ht="12.75">
      <c r="A21" s="114"/>
      <c r="B21" s="123">
        <v>85212</v>
      </c>
      <c r="C21" s="120"/>
      <c r="D21" s="124">
        <f>SUM(D22:D36)</f>
        <v>2183000</v>
      </c>
      <c r="E21" s="124">
        <f>SUM(E23:E36)</f>
        <v>2183000</v>
      </c>
      <c r="F21" s="124">
        <f>SUM(F22:F36)</f>
        <v>2183000</v>
      </c>
      <c r="G21" s="124">
        <f>SUM(G23:G32)</f>
        <v>38280</v>
      </c>
      <c r="H21" s="124">
        <f>SUM(H22:H28)</f>
        <v>7353</v>
      </c>
      <c r="I21" s="124">
        <f>SUM(I23:I24)</f>
        <v>2117510</v>
      </c>
      <c r="J21" s="125">
        <v>0</v>
      </c>
    </row>
    <row r="22" spans="1:10" ht="12.75">
      <c r="A22" s="114"/>
      <c r="B22" s="114"/>
      <c r="C22" s="115">
        <v>2010</v>
      </c>
      <c r="D22" s="116">
        <v>2183000</v>
      </c>
      <c r="E22" s="116"/>
      <c r="F22" s="116"/>
      <c r="G22" s="116"/>
      <c r="H22" s="116"/>
      <c r="I22" s="116"/>
      <c r="J22" s="117"/>
    </row>
    <row r="23" spans="1:10" ht="12.75">
      <c r="A23" s="114"/>
      <c r="B23" s="114"/>
      <c r="C23" s="115">
        <v>3110</v>
      </c>
      <c r="D23" s="116"/>
      <c r="E23" s="116">
        <v>2117510</v>
      </c>
      <c r="F23" s="116">
        <v>2117510</v>
      </c>
      <c r="G23" s="116"/>
      <c r="H23" s="116"/>
      <c r="I23" s="116">
        <v>2117510</v>
      </c>
      <c r="J23" s="117"/>
    </row>
    <row r="24" spans="1:10" ht="12.75">
      <c r="A24" s="114"/>
      <c r="B24" s="114"/>
      <c r="C24" s="115">
        <v>4010</v>
      </c>
      <c r="D24" s="116"/>
      <c r="E24" s="116">
        <v>33300</v>
      </c>
      <c r="F24" s="116">
        <v>33300</v>
      </c>
      <c r="G24" s="116">
        <v>33300</v>
      </c>
      <c r="H24" s="116"/>
      <c r="I24" s="116"/>
      <c r="J24" s="117"/>
    </row>
    <row r="25" spans="1:10" ht="12.75">
      <c r="A25" s="114"/>
      <c r="B25" s="114"/>
      <c r="C25" s="115">
        <v>4040</v>
      </c>
      <c r="D25" s="116"/>
      <c r="E25" s="116">
        <v>4080</v>
      </c>
      <c r="F25" s="116">
        <v>4080</v>
      </c>
      <c r="G25" s="116">
        <v>4080</v>
      </c>
      <c r="H25" s="116"/>
      <c r="I25" s="116"/>
      <c r="J25" s="117"/>
    </row>
    <row r="26" spans="1:10" ht="12.75">
      <c r="A26" s="114"/>
      <c r="B26" s="114"/>
      <c r="C26" s="115">
        <v>4110</v>
      </c>
      <c r="D26" s="116"/>
      <c r="E26" s="116">
        <v>6437</v>
      </c>
      <c r="F26" s="116">
        <v>6437</v>
      </c>
      <c r="G26" s="116"/>
      <c r="H26" s="116">
        <v>6437</v>
      </c>
      <c r="I26" s="116"/>
      <c r="J26" s="117"/>
    </row>
    <row r="27" spans="1:10" ht="12.75">
      <c r="A27" s="114"/>
      <c r="B27" s="114"/>
      <c r="C27" s="115">
        <v>4120</v>
      </c>
      <c r="D27" s="116"/>
      <c r="E27" s="116">
        <v>916</v>
      </c>
      <c r="F27" s="116">
        <v>916</v>
      </c>
      <c r="G27" s="116"/>
      <c r="H27" s="116">
        <v>916</v>
      </c>
      <c r="I27" s="116"/>
      <c r="J27" s="117"/>
    </row>
    <row r="28" spans="1:10" ht="12.75">
      <c r="A28" s="114"/>
      <c r="B28" s="114"/>
      <c r="C28" s="115">
        <v>4170</v>
      </c>
      <c r="D28" s="116"/>
      <c r="E28" s="116">
        <v>900</v>
      </c>
      <c r="F28" s="116">
        <v>900</v>
      </c>
      <c r="G28" s="116">
        <v>900</v>
      </c>
      <c r="H28" s="116"/>
      <c r="I28" s="116"/>
      <c r="J28" s="117"/>
    </row>
    <row r="29" spans="1:10" ht="12.75">
      <c r="A29" s="114"/>
      <c r="B29" s="114"/>
      <c r="C29" s="115">
        <v>4210</v>
      </c>
      <c r="D29" s="116"/>
      <c r="E29" s="116">
        <v>5927</v>
      </c>
      <c r="F29" s="116">
        <v>5927</v>
      </c>
      <c r="G29" s="116"/>
      <c r="H29" s="116"/>
      <c r="I29" s="116"/>
      <c r="J29" s="117"/>
    </row>
    <row r="30" spans="1:10" ht="12.75">
      <c r="A30" s="114"/>
      <c r="B30" s="114"/>
      <c r="C30" s="115">
        <v>4270</v>
      </c>
      <c r="D30" s="116"/>
      <c r="E30" s="116">
        <v>300</v>
      </c>
      <c r="F30" s="116">
        <v>300</v>
      </c>
      <c r="G30" s="116"/>
      <c r="H30" s="116"/>
      <c r="I30" s="116"/>
      <c r="J30" s="117"/>
    </row>
    <row r="31" spans="1:10" ht="12.75">
      <c r="A31" s="114"/>
      <c r="B31" s="114"/>
      <c r="C31" s="115">
        <v>4300</v>
      </c>
      <c r="D31" s="116"/>
      <c r="E31" s="116">
        <v>7680</v>
      </c>
      <c r="F31" s="116">
        <v>7680</v>
      </c>
      <c r="G31" s="116"/>
      <c r="H31" s="116"/>
      <c r="I31" s="116"/>
      <c r="J31" s="117"/>
    </row>
    <row r="32" spans="1:10" ht="12.75">
      <c r="A32" s="114"/>
      <c r="B32" s="114"/>
      <c r="C32" s="115">
        <v>4350</v>
      </c>
      <c r="D32" s="116"/>
      <c r="E32" s="116">
        <v>300</v>
      </c>
      <c r="F32" s="116">
        <v>300</v>
      </c>
      <c r="G32" s="116"/>
      <c r="H32" s="116"/>
      <c r="I32" s="116"/>
      <c r="J32" s="117"/>
    </row>
    <row r="33" spans="1:10" ht="12.75">
      <c r="A33" s="114"/>
      <c r="B33" s="114"/>
      <c r="C33" s="115">
        <v>4370</v>
      </c>
      <c r="D33" s="116"/>
      <c r="E33" s="116">
        <v>1285</v>
      </c>
      <c r="F33" s="116">
        <v>1285</v>
      </c>
      <c r="G33" s="116"/>
      <c r="H33" s="116"/>
      <c r="I33" s="116"/>
      <c r="J33" s="117"/>
    </row>
    <row r="34" spans="1:10" ht="12.75">
      <c r="A34" s="114"/>
      <c r="B34" s="114"/>
      <c r="C34" s="115">
        <v>4410</v>
      </c>
      <c r="D34" s="116"/>
      <c r="E34" s="116">
        <v>885</v>
      </c>
      <c r="F34" s="116">
        <v>885</v>
      </c>
      <c r="G34" s="116"/>
      <c r="H34" s="116"/>
      <c r="I34" s="116"/>
      <c r="J34" s="117"/>
    </row>
    <row r="35" spans="1:10" ht="12.75">
      <c r="A35" s="114"/>
      <c r="B35" s="114"/>
      <c r="C35" s="115">
        <v>4440</v>
      </c>
      <c r="D35" s="116"/>
      <c r="E35" s="116">
        <v>1800</v>
      </c>
      <c r="F35" s="116">
        <v>1800</v>
      </c>
      <c r="G35" s="116"/>
      <c r="H35" s="116"/>
      <c r="I35" s="116"/>
      <c r="J35" s="117"/>
    </row>
    <row r="36" spans="1:10" ht="12.75">
      <c r="A36" s="114"/>
      <c r="B36" s="114"/>
      <c r="C36" s="115">
        <v>4700</v>
      </c>
      <c r="D36" s="116"/>
      <c r="E36" s="116">
        <v>1680</v>
      </c>
      <c r="F36" s="116">
        <v>1680</v>
      </c>
      <c r="G36" s="116"/>
      <c r="H36" s="116"/>
      <c r="I36" s="116"/>
      <c r="J36" s="117"/>
    </row>
    <row r="37" spans="1:10" ht="12.75">
      <c r="A37" s="94"/>
      <c r="B37" s="109">
        <v>85213</v>
      </c>
      <c r="C37" s="120"/>
      <c r="D37" s="124">
        <f aca="true" t="shared" si="4" ref="D37:J37">SUM(D38:D39)</f>
        <v>7864</v>
      </c>
      <c r="E37" s="124">
        <f t="shared" si="4"/>
        <v>7864</v>
      </c>
      <c r="F37" s="124">
        <f t="shared" si="4"/>
        <v>7864</v>
      </c>
      <c r="G37" s="124">
        <f t="shared" si="4"/>
        <v>0</v>
      </c>
      <c r="H37" s="124">
        <f t="shared" si="4"/>
        <v>0</v>
      </c>
      <c r="I37" s="124">
        <f t="shared" si="4"/>
        <v>0</v>
      </c>
      <c r="J37" s="124">
        <f t="shared" si="4"/>
        <v>0</v>
      </c>
    </row>
    <row r="38" spans="1:10" ht="12.75">
      <c r="A38" s="94"/>
      <c r="B38" s="126"/>
      <c r="C38" s="115">
        <v>2010</v>
      </c>
      <c r="D38" s="116">
        <v>7864</v>
      </c>
      <c r="E38" s="116"/>
      <c r="F38" s="116"/>
      <c r="G38" s="116"/>
      <c r="H38" s="116"/>
      <c r="I38" s="116"/>
      <c r="J38" s="117"/>
    </row>
    <row r="39" spans="1:10" ht="12.75">
      <c r="A39" s="114"/>
      <c r="B39" s="94"/>
      <c r="C39" s="115">
        <v>4130</v>
      </c>
      <c r="D39" s="116"/>
      <c r="E39" s="116">
        <v>7864</v>
      </c>
      <c r="F39" s="116">
        <v>7864</v>
      </c>
      <c r="G39" s="116"/>
      <c r="H39" s="116"/>
      <c r="I39" s="116"/>
      <c r="J39" s="117"/>
    </row>
    <row r="40" spans="1:10" ht="15">
      <c r="A40" s="569">
        <f>SUM(D7,D14,D20)</f>
        <v>2216492</v>
      </c>
      <c r="B40" s="569"/>
      <c r="C40" s="569"/>
      <c r="D40" s="569"/>
      <c r="E40" s="127">
        <f aca="true" t="shared" si="5" ref="E40:J40">SUM(E20,E14,E7)</f>
        <v>2216492</v>
      </c>
      <c r="F40" s="127">
        <f t="shared" si="5"/>
        <v>2216492</v>
      </c>
      <c r="G40" s="127">
        <f t="shared" si="5"/>
        <v>58808</v>
      </c>
      <c r="H40" s="127">
        <f t="shared" si="5"/>
        <v>11553</v>
      </c>
      <c r="I40" s="127">
        <f t="shared" si="5"/>
        <v>2117510</v>
      </c>
      <c r="J40" s="127">
        <f t="shared" si="5"/>
        <v>0</v>
      </c>
    </row>
    <row r="41" ht="12.75">
      <c r="A41" s="128"/>
    </row>
    <row r="42" ht="12.75">
      <c r="A42" s="100" t="s">
        <v>402</v>
      </c>
    </row>
  </sheetData>
  <sheetProtection/>
  <mergeCells count="11">
    <mergeCell ref="F4:F5"/>
    <mergeCell ref="G4:I4"/>
    <mergeCell ref="J4:J5"/>
    <mergeCell ref="A40:D40"/>
    <mergeCell ref="A1:J1"/>
    <mergeCell ref="A3:A5"/>
    <mergeCell ref="B3:B5"/>
    <mergeCell ref="C3:C5"/>
    <mergeCell ref="D3:D5"/>
    <mergeCell ref="E3:E5"/>
    <mergeCell ref="F3:J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Roman,Normalny"&amp;12&amp;A&amp;RZałącznik Nr 4 do Uchwały Rady Gminy  nr .......
 z dnia .................r.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A23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7.25390625" style="81" customWidth="1"/>
    <col min="2" max="2" width="9.00390625" style="81" customWidth="1"/>
    <col min="3" max="3" width="7.75390625" style="81" customWidth="1"/>
    <col min="4" max="4" width="13.125" style="81" customWidth="1"/>
    <col min="5" max="5" width="14.125" style="81" customWidth="1"/>
    <col min="6" max="6" width="14.375" style="81" customWidth="1"/>
    <col min="7" max="7" width="15.875" style="8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81" customWidth="1"/>
  </cols>
  <sheetData>
    <row r="1" spans="1:10" ht="45" customHeight="1">
      <c r="A1" s="571" t="s">
        <v>595</v>
      </c>
      <c r="B1" s="571"/>
      <c r="C1" s="571"/>
      <c r="D1" s="571"/>
      <c r="E1" s="571"/>
      <c r="F1" s="571"/>
      <c r="G1" s="571"/>
      <c r="H1" s="571"/>
      <c r="I1" s="571"/>
      <c r="J1" s="571"/>
    </row>
    <row r="3" ht="12.75">
      <c r="J3" s="129" t="s">
        <v>158</v>
      </c>
    </row>
    <row r="4" spans="1:79" ht="20.25" customHeight="1">
      <c r="A4" s="570" t="s">
        <v>1</v>
      </c>
      <c r="B4" s="570" t="s">
        <v>2</v>
      </c>
      <c r="C4" s="570" t="s">
        <v>159</v>
      </c>
      <c r="D4" s="568" t="s">
        <v>403</v>
      </c>
      <c r="E4" s="568" t="s">
        <v>404</v>
      </c>
      <c r="F4" s="568" t="s">
        <v>163</v>
      </c>
      <c r="G4" s="568"/>
      <c r="H4" s="568"/>
      <c r="I4" s="568"/>
      <c r="J4" s="568"/>
      <c r="BX4" s="81"/>
      <c r="BY4" s="81"/>
      <c r="BZ4" s="81"/>
      <c r="CA4" s="81"/>
    </row>
    <row r="5" spans="1:79" ht="18" customHeight="1">
      <c r="A5" s="570"/>
      <c r="B5" s="570"/>
      <c r="C5" s="570"/>
      <c r="D5" s="568"/>
      <c r="E5" s="568"/>
      <c r="F5" s="568" t="s">
        <v>397</v>
      </c>
      <c r="G5" s="568" t="s">
        <v>161</v>
      </c>
      <c r="H5" s="568"/>
      <c r="I5" s="568"/>
      <c r="J5" s="568" t="s">
        <v>398</v>
      </c>
      <c r="BX5" s="81"/>
      <c r="BY5" s="81"/>
      <c r="BZ5" s="81"/>
      <c r="CA5" s="81"/>
    </row>
    <row r="6" spans="1:79" ht="69" customHeight="1">
      <c r="A6" s="570"/>
      <c r="B6" s="570"/>
      <c r="C6" s="570"/>
      <c r="D6" s="568"/>
      <c r="E6" s="568"/>
      <c r="F6" s="568"/>
      <c r="G6" s="103" t="s">
        <v>399</v>
      </c>
      <c r="H6" s="103" t="s">
        <v>400</v>
      </c>
      <c r="I6" s="103" t="s">
        <v>405</v>
      </c>
      <c r="J6" s="568"/>
      <c r="BX6" s="81"/>
      <c r="BY6" s="81"/>
      <c r="BZ6" s="81"/>
      <c r="CA6" s="81"/>
    </row>
    <row r="7" spans="1:79" ht="8.25" customHeight="1">
      <c r="A7" s="105">
        <v>1</v>
      </c>
      <c r="B7" s="105">
        <v>2</v>
      </c>
      <c r="C7" s="105">
        <v>3</v>
      </c>
      <c r="D7" s="105">
        <v>4</v>
      </c>
      <c r="E7" s="105">
        <v>5</v>
      </c>
      <c r="F7" s="105">
        <v>6</v>
      </c>
      <c r="G7" s="105">
        <v>7</v>
      </c>
      <c r="H7" s="105">
        <v>8</v>
      </c>
      <c r="I7" s="105">
        <v>9</v>
      </c>
      <c r="J7" s="105">
        <v>10</v>
      </c>
      <c r="BX7" s="81"/>
      <c r="BY7" s="81"/>
      <c r="BZ7" s="81"/>
      <c r="CA7" s="81"/>
    </row>
    <row r="8" spans="1:79" ht="19.5" customHeight="1">
      <c r="A8" s="130">
        <v>801</v>
      </c>
      <c r="B8" s="130">
        <v>80101</v>
      </c>
      <c r="C8" s="130">
        <v>2310</v>
      </c>
      <c r="D8" s="131"/>
      <c r="E8" s="131">
        <v>3000</v>
      </c>
      <c r="F8" s="131">
        <v>3000</v>
      </c>
      <c r="G8" s="131"/>
      <c r="H8" s="131"/>
      <c r="I8" s="131">
        <v>3000</v>
      </c>
      <c r="J8" s="132"/>
      <c r="BX8" s="81"/>
      <c r="BY8" s="81"/>
      <c r="BZ8" s="81"/>
      <c r="CA8" s="81"/>
    </row>
    <row r="9" spans="1:79" ht="19.5" customHeight="1">
      <c r="A9" s="132">
        <v>801</v>
      </c>
      <c r="B9" s="132">
        <v>80104</v>
      </c>
      <c r="C9" s="132">
        <v>2310</v>
      </c>
      <c r="D9" s="34"/>
      <c r="E9" s="34">
        <v>25200</v>
      </c>
      <c r="F9" s="34">
        <v>25200</v>
      </c>
      <c r="G9" s="34"/>
      <c r="H9" s="34"/>
      <c r="I9" s="34">
        <v>25200</v>
      </c>
      <c r="J9" s="132"/>
      <c r="BX9" s="81"/>
      <c r="BY9" s="81"/>
      <c r="BZ9" s="81"/>
      <c r="CA9" s="81"/>
    </row>
    <row r="10" spans="1:79" ht="19.5" customHeight="1">
      <c r="A10" s="132">
        <v>801</v>
      </c>
      <c r="B10" s="132">
        <v>80101</v>
      </c>
      <c r="C10" s="132">
        <v>2310</v>
      </c>
      <c r="D10" s="34">
        <v>9540</v>
      </c>
      <c r="E10" s="34"/>
      <c r="F10" s="34"/>
      <c r="G10" s="34"/>
      <c r="H10" s="34"/>
      <c r="I10" s="34"/>
      <c r="J10" s="132"/>
      <c r="BX10" s="81"/>
      <c r="BY10" s="81"/>
      <c r="BZ10" s="81"/>
      <c r="CA10" s="81"/>
    </row>
    <row r="11" spans="1:79" ht="19.5" customHeight="1">
      <c r="A11" s="132">
        <v>801</v>
      </c>
      <c r="B11" s="132">
        <v>80104</v>
      </c>
      <c r="C11" s="132">
        <v>2310</v>
      </c>
      <c r="D11" s="34">
        <v>63000</v>
      </c>
      <c r="E11" s="34"/>
      <c r="F11" s="34"/>
      <c r="G11" s="34"/>
      <c r="H11" s="34"/>
      <c r="I11" s="34"/>
      <c r="J11" s="132"/>
      <c r="BX11" s="81"/>
      <c r="BY11" s="81"/>
      <c r="BZ11" s="81"/>
      <c r="CA11" s="81"/>
    </row>
    <row r="12" spans="1:79" ht="19.5" customHeight="1">
      <c r="A12" s="132">
        <v>853</v>
      </c>
      <c r="B12" s="132">
        <v>85305</v>
      </c>
      <c r="C12" s="132">
        <v>2310</v>
      </c>
      <c r="D12" s="34"/>
      <c r="E12" s="34"/>
      <c r="F12" s="34">
        <v>6000</v>
      </c>
      <c r="G12" s="34"/>
      <c r="H12" s="34"/>
      <c r="I12" s="34">
        <v>6000</v>
      </c>
      <c r="J12" s="132"/>
      <c r="BX12" s="81"/>
      <c r="BY12" s="81"/>
      <c r="BZ12" s="81"/>
      <c r="CA12" s="81"/>
    </row>
    <row r="13" spans="1:79" ht="19.5" customHeight="1">
      <c r="A13" s="132"/>
      <c r="B13" s="132"/>
      <c r="C13" s="132"/>
      <c r="D13" s="34"/>
      <c r="E13" s="34"/>
      <c r="F13" s="34"/>
      <c r="G13" s="34"/>
      <c r="H13" s="34"/>
      <c r="I13" s="34"/>
      <c r="J13" s="132"/>
      <c r="BX13" s="81"/>
      <c r="BY13" s="81"/>
      <c r="BZ13" s="81"/>
      <c r="CA13" s="81"/>
    </row>
    <row r="14" spans="1:79" ht="19.5" customHeight="1">
      <c r="A14" s="132"/>
      <c r="B14" s="132"/>
      <c r="C14" s="132"/>
      <c r="D14" s="34"/>
      <c r="E14" s="34"/>
      <c r="F14" s="34"/>
      <c r="G14" s="34"/>
      <c r="H14" s="34"/>
      <c r="I14" s="34"/>
      <c r="J14" s="132"/>
      <c r="BX14" s="81"/>
      <c r="BY14" s="81"/>
      <c r="BZ14" s="81"/>
      <c r="CA14" s="81"/>
    </row>
    <row r="15" spans="1:79" ht="19.5" customHeight="1">
      <c r="A15" s="132"/>
      <c r="B15" s="132"/>
      <c r="C15" s="132"/>
      <c r="D15" s="34"/>
      <c r="E15" s="34"/>
      <c r="F15" s="34"/>
      <c r="G15" s="34"/>
      <c r="H15" s="34"/>
      <c r="I15" s="34"/>
      <c r="J15" s="132"/>
      <c r="BX15" s="81"/>
      <c r="BY15" s="81"/>
      <c r="BZ15" s="81"/>
      <c r="CA15" s="81"/>
    </row>
    <row r="16" spans="1:79" ht="19.5" customHeight="1">
      <c r="A16" s="132"/>
      <c r="B16" s="132"/>
      <c r="C16" s="132"/>
      <c r="D16" s="34"/>
      <c r="E16" s="34"/>
      <c r="F16" s="34"/>
      <c r="G16" s="34"/>
      <c r="H16" s="34"/>
      <c r="I16" s="34"/>
      <c r="J16" s="132"/>
      <c r="BX16" s="81"/>
      <c r="BY16" s="81"/>
      <c r="BZ16" s="81"/>
      <c r="CA16" s="81"/>
    </row>
    <row r="17" spans="1:79" ht="19.5" customHeight="1">
      <c r="A17" s="132"/>
      <c r="B17" s="132"/>
      <c r="C17" s="132"/>
      <c r="D17" s="34"/>
      <c r="E17" s="34"/>
      <c r="F17" s="34"/>
      <c r="G17" s="34"/>
      <c r="H17" s="34"/>
      <c r="I17" s="34"/>
      <c r="J17" s="132"/>
      <c r="BX17" s="81"/>
      <c r="BY17" s="81"/>
      <c r="BZ17" s="81"/>
      <c r="CA17" s="81"/>
    </row>
    <row r="18" spans="1:79" ht="19.5" customHeight="1">
      <c r="A18" s="132"/>
      <c r="B18" s="132"/>
      <c r="C18" s="132"/>
      <c r="D18" s="34"/>
      <c r="E18" s="34"/>
      <c r="F18" s="34"/>
      <c r="G18" s="34"/>
      <c r="H18" s="34"/>
      <c r="I18" s="34"/>
      <c r="J18" s="132"/>
      <c r="BX18" s="81"/>
      <c r="BY18" s="81"/>
      <c r="BZ18" s="81"/>
      <c r="CA18" s="81"/>
    </row>
    <row r="19" spans="1:79" ht="19.5" customHeight="1">
      <c r="A19" s="133"/>
      <c r="B19" s="133"/>
      <c r="C19" s="133"/>
      <c r="D19" s="31"/>
      <c r="E19" s="31"/>
      <c r="F19" s="31"/>
      <c r="G19" s="31"/>
      <c r="H19" s="31"/>
      <c r="I19" s="31"/>
      <c r="J19" s="133"/>
      <c r="BX19" s="81"/>
      <c r="BY19" s="81"/>
      <c r="BZ19" s="81"/>
      <c r="CA19" s="81"/>
    </row>
    <row r="20" spans="1:79" ht="24.75" customHeight="1">
      <c r="A20" s="569">
        <f>SUM(D8:D19)</f>
        <v>72540</v>
      </c>
      <c r="B20" s="569"/>
      <c r="C20" s="569"/>
      <c r="D20" s="569"/>
      <c r="E20" s="112">
        <f>SUM(E8:E19)</f>
        <v>28200</v>
      </c>
      <c r="F20" s="112">
        <f>SUM(F8:F19)</f>
        <v>34200</v>
      </c>
      <c r="G20" s="134"/>
      <c r="H20" s="134"/>
      <c r="I20" s="112">
        <f>SUM(I8:I19)</f>
        <v>34200</v>
      </c>
      <c r="J20" s="134"/>
      <c r="BX20" s="81"/>
      <c r="BY20" s="81"/>
      <c r="BZ20" s="81"/>
      <c r="CA20" s="81"/>
    </row>
    <row r="23" ht="14.25">
      <c r="A23" s="100" t="s">
        <v>406</v>
      </c>
    </row>
  </sheetData>
  <sheetProtection/>
  <mergeCells count="11">
    <mergeCell ref="F5:F6"/>
    <mergeCell ref="G5:I5"/>
    <mergeCell ref="J5:J6"/>
    <mergeCell ref="A20:D20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2777777777778" right="0.5902777777777778" top="1.1" bottom="0.39375" header="0.5118055555555555" footer="0.5118055555555555"/>
  <pageSetup horizontalDpi="300" verticalDpi="300" orientation="landscape" paperSize="9" scale="90" r:id="rId1"/>
  <headerFooter alignWithMargins="0">
    <oddHeader>&amp;RZałącznik nr 5
do uchwały Rady Gminy
 nr ....................
z dnia ...................r.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4.75390625" style="81" customWidth="1"/>
    <col min="2" max="2" width="44.875" style="81" customWidth="1"/>
    <col min="3" max="3" width="16.125" style="81" customWidth="1"/>
    <col min="4" max="4" width="29.875" style="81" customWidth="1"/>
    <col min="5" max="16384" width="9.125" style="81" customWidth="1"/>
  </cols>
  <sheetData>
    <row r="1" spans="1:4" ht="15" customHeight="1">
      <c r="A1" s="573"/>
      <c r="B1" s="573"/>
      <c r="C1" s="573"/>
      <c r="D1" s="573"/>
    </row>
    <row r="2" spans="1:4" ht="15" customHeight="1">
      <c r="A2" s="528" t="s">
        <v>596</v>
      </c>
      <c r="B2" s="528"/>
      <c r="C2" s="528"/>
      <c r="D2" s="528"/>
    </row>
    <row r="4" ht="13.5" thickBot="1">
      <c r="D4" s="135" t="s">
        <v>158</v>
      </c>
    </row>
    <row r="5" spans="1:4" ht="13.5" thickBot="1">
      <c r="A5" s="136" t="s">
        <v>407</v>
      </c>
      <c r="B5" s="136" t="s">
        <v>4</v>
      </c>
      <c r="C5" s="136" t="s">
        <v>408</v>
      </c>
      <c r="D5" s="414"/>
    </row>
    <row r="6" spans="1:4" ht="12.75">
      <c r="A6" s="137"/>
      <c r="B6" s="137"/>
      <c r="C6" s="137" t="s">
        <v>3</v>
      </c>
      <c r="D6" s="136" t="s">
        <v>409</v>
      </c>
    </row>
    <row r="7" spans="1:4" ht="13.5" thickBot="1">
      <c r="A7" s="137"/>
      <c r="B7" s="137"/>
      <c r="C7" s="137"/>
      <c r="D7" s="138" t="s">
        <v>394</v>
      </c>
    </row>
    <row r="8" spans="1:4" ht="9" customHeight="1" thickBot="1">
      <c r="A8" s="139">
        <v>1</v>
      </c>
      <c r="B8" s="139">
        <v>2</v>
      </c>
      <c r="C8" s="139">
        <v>3</v>
      </c>
      <c r="D8" s="139">
        <v>5</v>
      </c>
    </row>
    <row r="9" spans="1:4" ht="19.5" customHeight="1">
      <c r="A9" s="140" t="s">
        <v>362</v>
      </c>
      <c r="B9" s="141" t="s">
        <v>410</v>
      </c>
      <c r="C9" s="142"/>
      <c r="D9" s="143">
        <v>19836000</v>
      </c>
    </row>
    <row r="10" spans="1:4" ht="19.5" customHeight="1">
      <c r="A10" s="144" t="s">
        <v>363</v>
      </c>
      <c r="B10" s="145" t="s">
        <v>355</v>
      </c>
      <c r="C10" s="146"/>
      <c r="D10" s="147">
        <v>20043900</v>
      </c>
    </row>
    <row r="11" spans="1:3" ht="19.5" customHeight="1">
      <c r="A11" s="144"/>
      <c r="B11" s="145" t="s">
        <v>411</v>
      </c>
      <c r="C11" s="146"/>
    </row>
    <row r="12" spans="1:4" ht="19.5" customHeight="1" thickBot="1">
      <c r="A12" s="148"/>
      <c r="B12" s="149" t="s">
        <v>412</v>
      </c>
      <c r="C12" s="150"/>
      <c r="D12" s="147">
        <v>207900</v>
      </c>
    </row>
    <row r="13" spans="1:4" ht="19.5" customHeight="1" thickBot="1">
      <c r="A13" s="136" t="s">
        <v>413</v>
      </c>
      <c r="B13" s="151" t="s">
        <v>414</v>
      </c>
      <c r="C13" s="152"/>
      <c r="D13" s="153">
        <v>207900</v>
      </c>
    </row>
    <row r="14" spans="1:4" ht="19.5" customHeight="1" thickBot="1">
      <c r="A14" s="572" t="s">
        <v>415</v>
      </c>
      <c r="B14" s="572"/>
      <c r="C14" s="139"/>
      <c r="D14" s="154">
        <f>SUM(D15:D23)</f>
        <v>1967900</v>
      </c>
    </row>
    <row r="15" spans="1:4" ht="19.5" customHeight="1">
      <c r="A15" s="155" t="s">
        <v>362</v>
      </c>
      <c r="B15" s="156" t="s">
        <v>416</v>
      </c>
      <c r="C15" s="155" t="s">
        <v>417</v>
      </c>
      <c r="D15" s="157">
        <v>1600000</v>
      </c>
    </row>
    <row r="16" spans="1:4" ht="19.5" customHeight="1">
      <c r="A16" s="144" t="s">
        <v>363</v>
      </c>
      <c r="B16" s="145" t="s">
        <v>418</v>
      </c>
      <c r="C16" s="144" t="s">
        <v>417</v>
      </c>
      <c r="D16" s="147"/>
    </row>
    <row r="17" spans="1:4" ht="49.5" customHeight="1">
      <c r="A17" s="144" t="s">
        <v>364</v>
      </c>
      <c r="B17" s="158" t="s">
        <v>419</v>
      </c>
      <c r="C17" s="144" t="s">
        <v>420</v>
      </c>
      <c r="D17" s="147">
        <v>367900</v>
      </c>
    </row>
    <row r="18" spans="1:4" ht="19.5" customHeight="1">
      <c r="A18" s="144" t="s">
        <v>365</v>
      </c>
      <c r="B18" s="145" t="s">
        <v>421</v>
      </c>
      <c r="C18" s="144" t="s">
        <v>422</v>
      </c>
      <c r="D18" s="147" t="s">
        <v>350</v>
      </c>
    </row>
    <row r="19" spans="1:4" ht="19.5" customHeight="1">
      <c r="A19" s="144" t="s">
        <v>367</v>
      </c>
      <c r="B19" s="145" t="s">
        <v>423</v>
      </c>
      <c r="C19" s="144" t="s">
        <v>424</v>
      </c>
      <c r="D19" s="147"/>
    </row>
    <row r="20" spans="1:4" ht="19.5" customHeight="1">
      <c r="A20" s="144" t="s">
        <v>425</v>
      </c>
      <c r="B20" s="145" t="s">
        <v>426</v>
      </c>
      <c r="C20" s="144" t="s">
        <v>427</v>
      </c>
      <c r="D20" s="147"/>
    </row>
    <row r="21" spans="1:4" ht="19.5" customHeight="1">
      <c r="A21" s="144" t="s">
        <v>369</v>
      </c>
      <c r="B21" s="145" t="s">
        <v>428</v>
      </c>
      <c r="C21" s="144" t="s">
        <v>429</v>
      </c>
      <c r="D21" s="147"/>
    </row>
    <row r="22" spans="1:4" ht="19.5" customHeight="1">
      <c r="A22" s="144" t="s">
        <v>371</v>
      </c>
      <c r="B22" s="145" t="s">
        <v>430</v>
      </c>
      <c r="C22" s="144" t="s">
        <v>431</v>
      </c>
      <c r="D22" s="147"/>
    </row>
    <row r="23" spans="1:4" ht="19.5" customHeight="1" thickBot="1">
      <c r="A23" s="140" t="s">
        <v>372</v>
      </c>
      <c r="B23" s="141" t="s">
        <v>432</v>
      </c>
      <c r="C23" s="140" t="s">
        <v>433</v>
      </c>
      <c r="D23" s="143"/>
    </row>
    <row r="24" spans="1:4" ht="19.5" customHeight="1" thickBot="1">
      <c r="A24" s="572" t="s">
        <v>434</v>
      </c>
      <c r="B24" s="572"/>
      <c r="C24" s="139"/>
      <c r="D24" s="159">
        <f>SUM(D25:D32)</f>
        <v>1760000</v>
      </c>
    </row>
    <row r="25" spans="1:4" ht="19.5" customHeight="1">
      <c r="A25" s="160" t="s">
        <v>362</v>
      </c>
      <c r="B25" s="161" t="s">
        <v>435</v>
      </c>
      <c r="C25" s="160" t="s">
        <v>436</v>
      </c>
      <c r="D25" s="162">
        <v>1760000</v>
      </c>
    </row>
    <row r="26" spans="1:4" ht="19.5" customHeight="1">
      <c r="A26" s="144" t="s">
        <v>363</v>
      </c>
      <c r="B26" s="145" t="s">
        <v>437</v>
      </c>
      <c r="C26" s="144" t="s">
        <v>436</v>
      </c>
      <c r="D26" s="147"/>
    </row>
    <row r="27" spans="1:4" ht="49.5" customHeight="1">
      <c r="A27" s="144" t="s">
        <v>364</v>
      </c>
      <c r="B27" s="158" t="s">
        <v>438</v>
      </c>
      <c r="C27" s="144" t="s">
        <v>439</v>
      </c>
      <c r="D27" s="147"/>
    </row>
    <row r="28" spans="1:4" ht="19.5" customHeight="1">
      <c r="A28" s="144" t="s">
        <v>365</v>
      </c>
      <c r="B28" s="145" t="s">
        <v>440</v>
      </c>
      <c r="C28" s="144" t="s">
        <v>441</v>
      </c>
      <c r="D28" s="147"/>
    </row>
    <row r="29" spans="1:4" ht="19.5" customHeight="1">
      <c r="A29" s="144" t="s">
        <v>367</v>
      </c>
      <c r="B29" s="145" t="s">
        <v>442</v>
      </c>
      <c r="C29" s="144" t="s">
        <v>443</v>
      </c>
      <c r="D29" s="147"/>
    </row>
    <row r="30" spans="1:4" ht="19.5" customHeight="1">
      <c r="A30" s="144" t="s">
        <v>425</v>
      </c>
      <c r="B30" s="145" t="s">
        <v>444</v>
      </c>
      <c r="C30" s="144" t="s">
        <v>445</v>
      </c>
      <c r="D30" s="147"/>
    </row>
    <row r="31" spans="1:4" ht="19.5" customHeight="1">
      <c r="A31" s="144" t="s">
        <v>369</v>
      </c>
      <c r="B31" s="163" t="s">
        <v>446</v>
      </c>
      <c r="C31" s="164" t="s">
        <v>447</v>
      </c>
      <c r="D31" s="165"/>
    </row>
    <row r="32" spans="1:4" ht="19.5" customHeight="1" thickBot="1">
      <c r="A32" s="166" t="s">
        <v>371</v>
      </c>
      <c r="B32" s="167" t="s">
        <v>448</v>
      </c>
      <c r="C32" s="166" t="s">
        <v>449</v>
      </c>
      <c r="D32" s="167"/>
    </row>
    <row r="33" spans="1:4" ht="19.5" customHeight="1">
      <c r="A33" s="168"/>
      <c r="B33" s="87"/>
      <c r="C33" s="87"/>
      <c r="D33" s="87"/>
    </row>
    <row r="34" ht="12.75">
      <c r="A34" s="83"/>
    </row>
    <row r="35" spans="1:2" ht="14.25">
      <c r="A35" s="83" t="s">
        <v>450</v>
      </c>
      <c r="B35" s="81" t="s">
        <v>451</v>
      </c>
    </row>
    <row r="36" ht="12.75">
      <c r="A36" s="83"/>
    </row>
    <row r="37" ht="12.75">
      <c r="A37" s="83"/>
    </row>
    <row r="38" ht="12.75">
      <c r="A38" s="83"/>
    </row>
    <row r="39" ht="12.75">
      <c r="A39" s="83"/>
    </row>
    <row r="40" ht="12.75">
      <c r="A40" s="83"/>
    </row>
    <row r="41" ht="12.75">
      <c r="A41" s="83"/>
    </row>
    <row r="42" ht="12.75">
      <c r="A42" s="83"/>
    </row>
    <row r="43" ht="12.75">
      <c r="A43" s="83"/>
    </row>
    <row r="44" ht="12.75">
      <c r="A44" s="83"/>
    </row>
    <row r="45" ht="12.75">
      <c r="A45" s="83"/>
    </row>
    <row r="46" ht="12.75">
      <c r="A46" s="83"/>
    </row>
    <row r="47" ht="12.75">
      <c r="A47" s="83"/>
    </row>
    <row r="48" ht="12.75">
      <c r="A48" s="83"/>
    </row>
    <row r="49" ht="12.75">
      <c r="A49" s="83"/>
    </row>
    <row r="50" ht="12.75">
      <c r="A50" s="83"/>
    </row>
  </sheetData>
  <sheetProtection/>
  <mergeCells count="4">
    <mergeCell ref="A24:B24"/>
    <mergeCell ref="A1:D1"/>
    <mergeCell ref="A2:D2"/>
    <mergeCell ref="A14:B14"/>
  </mergeCells>
  <printOptions horizontalCentered="1" verticalCentered="1"/>
  <pageMargins left="0.39375" right="0.39375" top="0.5902777777777778" bottom="0.5902777777777778" header="0.39375" footer="0.5118055555555555"/>
  <pageSetup horizontalDpi="300" verticalDpi="300" orientation="portrait" paperSize="9" r:id="rId1"/>
  <headerFooter alignWithMargins="0">
    <oddHeader>&amp;RZałącznik nr 6
do uchwały Rady Gminy 
nr ......................
z dnia ......................r.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H40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5.25390625" style="0" customWidth="1"/>
    <col min="2" max="2" width="5.75390625" style="0" customWidth="1"/>
    <col min="6" max="6" width="14.625" style="0" customWidth="1"/>
    <col min="7" max="7" width="12.25390625" style="0" customWidth="1"/>
    <col min="8" max="8" width="15.375" style="0" customWidth="1"/>
  </cols>
  <sheetData>
    <row r="1" spans="6:7" ht="15.75" customHeight="1">
      <c r="F1" s="413" t="s">
        <v>598</v>
      </c>
      <c r="G1" s="170"/>
    </row>
    <row r="2" spans="6:7" ht="12.75" customHeight="1">
      <c r="F2" s="170" t="s">
        <v>599</v>
      </c>
      <c r="G2" s="169"/>
    </row>
    <row r="3" spans="6:7" ht="12.75">
      <c r="F3" s="170" t="s">
        <v>600</v>
      </c>
      <c r="G3" s="170"/>
    </row>
    <row r="9" spans="2:8" ht="18">
      <c r="B9" s="574" t="s">
        <v>597</v>
      </c>
      <c r="C9" s="574"/>
      <c r="D9" s="574"/>
      <c r="E9" s="574"/>
      <c r="F9" s="574"/>
      <c r="G9" s="574"/>
      <c r="H9" s="574"/>
    </row>
    <row r="12" ht="12.75">
      <c r="G12" t="s">
        <v>158</v>
      </c>
    </row>
    <row r="13" spans="2:7" ht="12.75">
      <c r="B13" s="171" t="s">
        <v>351</v>
      </c>
      <c r="C13" s="172" t="s">
        <v>452</v>
      </c>
      <c r="D13" s="173"/>
      <c r="E13" s="173"/>
      <c r="F13" s="174"/>
      <c r="G13" s="171" t="s">
        <v>453</v>
      </c>
    </row>
    <row r="14" spans="2:7" ht="12.75">
      <c r="B14" s="575" t="s">
        <v>454</v>
      </c>
      <c r="C14" s="575"/>
      <c r="D14" s="575"/>
      <c r="E14" s="575"/>
      <c r="F14" s="575"/>
      <c r="G14" s="575"/>
    </row>
    <row r="15" spans="2:7" ht="12.75">
      <c r="B15" s="175">
        <v>1</v>
      </c>
      <c r="C15" s="5" t="s">
        <v>455</v>
      </c>
      <c r="D15" s="176"/>
      <c r="E15" s="177"/>
      <c r="F15" s="178"/>
      <c r="G15" s="179">
        <v>8883.22</v>
      </c>
    </row>
    <row r="16" spans="2:7" ht="12.75">
      <c r="B16" s="180">
        <v>2</v>
      </c>
      <c r="C16" t="s">
        <v>456</v>
      </c>
      <c r="D16" s="181"/>
      <c r="E16" s="182"/>
      <c r="F16" s="183"/>
      <c r="G16" s="184">
        <v>5372.24</v>
      </c>
    </row>
    <row r="17" spans="2:7" ht="12.75">
      <c r="B17" s="180">
        <v>3</v>
      </c>
      <c r="C17" t="s">
        <v>460</v>
      </c>
      <c r="D17" s="181"/>
      <c r="E17" s="182"/>
      <c r="F17" s="183"/>
      <c r="G17" s="184">
        <v>6683.37</v>
      </c>
    </row>
    <row r="18" spans="2:7" ht="12.75">
      <c r="B18" s="180">
        <v>4</v>
      </c>
      <c r="C18" s="185" t="s">
        <v>457</v>
      </c>
      <c r="D18" s="186"/>
      <c r="E18" s="187"/>
      <c r="F18" s="188"/>
      <c r="G18" s="189">
        <v>12584.57</v>
      </c>
    </row>
    <row r="19" spans="2:7" ht="12.75">
      <c r="B19" s="180">
        <v>5</v>
      </c>
      <c r="C19" s="190" t="s">
        <v>458</v>
      </c>
      <c r="D19" s="191"/>
      <c r="E19" s="191"/>
      <c r="F19" s="192"/>
      <c r="G19" s="189">
        <v>10934.83</v>
      </c>
    </row>
    <row r="20" spans="2:7" ht="12.75">
      <c r="B20" s="180">
        <v>6</v>
      </c>
      <c r="C20" s="190" t="s">
        <v>459</v>
      </c>
      <c r="D20" s="191"/>
      <c r="E20" s="191"/>
      <c r="F20" s="192"/>
      <c r="G20" s="189">
        <v>5076.13</v>
      </c>
    </row>
    <row r="21" spans="2:7" ht="12.75">
      <c r="B21" s="180">
        <v>7</v>
      </c>
      <c r="C21" s="190" t="s">
        <v>461</v>
      </c>
      <c r="D21" s="191"/>
      <c r="E21" s="191"/>
      <c r="F21" s="192"/>
      <c r="G21" s="189">
        <v>6958.53</v>
      </c>
    </row>
    <row r="22" spans="2:7" ht="12.75">
      <c r="B22" s="180">
        <v>8</v>
      </c>
      <c r="C22" s="190" t="s">
        <v>462</v>
      </c>
      <c r="D22" s="191"/>
      <c r="E22" s="191"/>
      <c r="F22" s="192"/>
      <c r="G22" s="189">
        <v>9327.38</v>
      </c>
    </row>
    <row r="23" spans="2:7" ht="12.75">
      <c r="B23" s="180">
        <v>9</v>
      </c>
      <c r="C23" s="190" t="s">
        <v>463</v>
      </c>
      <c r="D23" s="191"/>
      <c r="E23" s="191"/>
      <c r="F23" s="192"/>
      <c r="G23" s="189">
        <v>7275.78</v>
      </c>
    </row>
    <row r="24" spans="2:7" ht="12.75">
      <c r="B24" s="180">
        <v>10</v>
      </c>
      <c r="C24" s="190" t="s">
        <v>464</v>
      </c>
      <c r="D24" s="191"/>
      <c r="E24" s="191"/>
      <c r="F24" s="192"/>
      <c r="G24" s="189">
        <v>7994.9</v>
      </c>
    </row>
    <row r="25" spans="2:7" ht="12.75">
      <c r="B25" s="180">
        <v>11</v>
      </c>
      <c r="C25" s="190" t="s">
        <v>465</v>
      </c>
      <c r="D25" s="191"/>
      <c r="E25" s="191"/>
      <c r="F25" s="192"/>
      <c r="G25" s="189">
        <v>8058.35</v>
      </c>
    </row>
    <row r="26" spans="2:7" ht="12.75">
      <c r="B26" s="180">
        <v>12</v>
      </c>
      <c r="C26" s="190" t="s">
        <v>466</v>
      </c>
      <c r="D26" s="191"/>
      <c r="E26" s="191"/>
      <c r="F26" s="192"/>
      <c r="G26" s="189">
        <v>8946.68</v>
      </c>
    </row>
    <row r="27" spans="2:7" ht="12.75">
      <c r="B27" s="180">
        <v>13</v>
      </c>
      <c r="C27" s="190" t="s">
        <v>467</v>
      </c>
      <c r="D27" s="191"/>
      <c r="E27" s="191"/>
      <c r="F27" s="192"/>
      <c r="G27" s="189">
        <v>19246.98</v>
      </c>
    </row>
    <row r="28" spans="2:7" ht="12.75">
      <c r="B28" s="180">
        <v>14</v>
      </c>
      <c r="C28" s="190" t="s">
        <v>468</v>
      </c>
      <c r="D28" s="191"/>
      <c r="E28" s="191"/>
      <c r="F28" s="192"/>
      <c r="G28" s="189">
        <v>14234.34</v>
      </c>
    </row>
    <row r="29" spans="2:7" ht="12.75">
      <c r="B29" s="193">
        <v>15</v>
      </c>
      <c r="C29" s="190" t="s">
        <v>469</v>
      </c>
      <c r="D29" s="191"/>
      <c r="E29" s="191"/>
      <c r="F29" s="192"/>
      <c r="G29" s="189">
        <v>5689.48</v>
      </c>
    </row>
    <row r="30" spans="2:7" ht="12.75">
      <c r="B30" s="193">
        <v>16</v>
      </c>
      <c r="C30" s="190" t="s">
        <v>470</v>
      </c>
      <c r="D30" s="191"/>
      <c r="E30" s="191"/>
      <c r="F30" s="192"/>
      <c r="G30" s="189">
        <v>8037.2</v>
      </c>
    </row>
    <row r="31" spans="2:7" ht="12.75">
      <c r="B31" s="193">
        <v>17</v>
      </c>
      <c r="C31" s="190" t="s">
        <v>471</v>
      </c>
      <c r="D31" s="191"/>
      <c r="E31" s="191"/>
      <c r="F31" s="192"/>
      <c r="G31" s="189">
        <v>8650.75</v>
      </c>
    </row>
    <row r="32" spans="2:7" ht="12.75">
      <c r="B32" s="195">
        <v>18</v>
      </c>
      <c r="C32" s="190" t="s">
        <v>472</v>
      </c>
      <c r="D32" s="191"/>
      <c r="E32" s="191"/>
      <c r="F32" s="194"/>
      <c r="G32" s="189">
        <v>6979.68</v>
      </c>
    </row>
    <row r="33" spans="2:7" ht="12.75">
      <c r="B33" s="474">
        <v>19</v>
      </c>
      <c r="C33" s="190" t="s">
        <v>473</v>
      </c>
      <c r="D33" s="191"/>
      <c r="E33" s="191"/>
      <c r="F33" s="192"/>
      <c r="G33" s="189">
        <v>14065.1</v>
      </c>
    </row>
    <row r="34" spans="2:7" ht="12.75" customHeight="1">
      <c r="B34" s="195">
        <v>20</v>
      </c>
      <c r="C34" s="196" t="s">
        <v>474</v>
      </c>
      <c r="D34" s="197"/>
      <c r="E34" s="197"/>
      <c r="F34" s="198"/>
      <c r="G34" s="199">
        <v>10088.8</v>
      </c>
    </row>
    <row r="35" spans="2:7" ht="12.75">
      <c r="B35" s="575" t="s">
        <v>475</v>
      </c>
      <c r="C35" s="575"/>
      <c r="D35" s="575"/>
      <c r="E35" s="575"/>
      <c r="F35" s="575"/>
      <c r="G35" s="575"/>
    </row>
    <row r="36" spans="2:7" ht="13.5" customHeight="1">
      <c r="B36" s="200"/>
      <c r="G36" s="200"/>
    </row>
    <row r="37" spans="2:7" ht="12.75">
      <c r="B37" s="200"/>
      <c r="G37" s="200"/>
    </row>
    <row r="38" spans="2:7" ht="12.75">
      <c r="B38" s="200"/>
      <c r="G38" s="200"/>
    </row>
    <row r="39" spans="2:7" ht="12.75">
      <c r="B39" s="200"/>
      <c r="G39" s="200"/>
    </row>
    <row r="40" spans="2:7" ht="12.75" customHeight="1">
      <c r="B40" s="576" t="s">
        <v>388</v>
      </c>
      <c r="C40" s="576"/>
      <c r="D40" s="576"/>
      <c r="E40" s="576"/>
      <c r="F40" s="576"/>
      <c r="G40" s="201">
        <f>SUM(G15:G34)</f>
        <v>185088.31</v>
      </c>
    </row>
  </sheetData>
  <sheetProtection/>
  <mergeCells count="4">
    <mergeCell ref="B9:H9"/>
    <mergeCell ref="B14:G14"/>
    <mergeCell ref="B35:G35"/>
    <mergeCell ref="B40:F4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6">
      <selection activeCell="E26" sqref="E26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1:6" ht="60" customHeight="1">
      <c r="A1" s="538" t="s">
        <v>601</v>
      </c>
      <c r="B1" s="538"/>
      <c r="C1" s="538"/>
      <c r="D1" s="538"/>
      <c r="E1" s="538"/>
      <c r="F1" s="538"/>
    </row>
    <row r="2" spans="5:6" ht="19.5" customHeight="1">
      <c r="E2" s="202"/>
      <c r="F2" s="202"/>
    </row>
    <row r="3" spans="5:8" ht="19.5" customHeight="1">
      <c r="E3" s="81"/>
      <c r="H3" s="101" t="s">
        <v>158</v>
      </c>
    </row>
    <row r="4" spans="1:8" ht="18.75" customHeight="1">
      <c r="A4" s="570" t="s">
        <v>351</v>
      </c>
      <c r="B4" s="570" t="s">
        <v>1</v>
      </c>
      <c r="C4" s="570" t="s">
        <v>2</v>
      </c>
      <c r="D4" s="570" t="s">
        <v>159</v>
      </c>
      <c r="E4" s="570" t="s">
        <v>476</v>
      </c>
      <c r="F4" s="570" t="s">
        <v>477</v>
      </c>
      <c r="G4" s="570"/>
      <c r="H4" s="570"/>
    </row>
    <row r="5" spans="1:8" ht="18.75" customHeight="1">
      <c r="A5" s="570"/>
      <c r="B5" s="570"/>
      <c r="C5" s="570"/>
      <c r="D5" s="570"/>
      <c r="E5" s="570"/>
      <c r="F5" s="102" t="s">
        <v>478</v>
      </c>
      <c r="G5" s="102" t="s">
        <v>479</v>
      </c>
      <c r="H5" s="102" t="s">
        <v>480</v>
      </c>
    </row>
    <row r="6" spans="1:8" s="203" customFormat="1" ht="7.5" customHeight="1">
      <c r="A6" s="105">
        <v>1</v>
      </c>
      <c r="B6" s="105">
        <v>2</v>
      </c>
      <c r="C6" s="105">
        <v>3</v>
      </c>
      <c r="D6" s="105">
        <v>4</v>
      </c>
      <c r="E6" s="105">
        <v>5</v>
      </c>
      <c r="F6" s="105">
        <v>6</v>
      </c>
      <c r="G6" s="105">
        <v>7</v>
      </c>
      <c r="H6" s="105">
        <v>8</v>
      </c>
    </row>
    <row r="7" spans="1:8" ht="21" customHeight="1">
      <c r="A7" s="577" t="s">
        <v>350</v>
      </c>
      <c r="B7" s="577"/>
      <c r="C7" s="577"/>
      <c r="D7" s="577"/>
      <c r="E7" s="577"/>
      <c r="F7" s="577"/>
      <c r="G7" s="577"/>
      <c r="H7" s="577"/>
    </row>
    <row r="8" spans="1:8" ht="19.5" customHeight="1">
      <c r="A8" s="260" t="s">
        <v>362</v>
      </c>
      <c r="B8" s="205">
        <v>700</v>
      </c>
      <c r="C8" s="205">
        <v>70004</v>
      </c>
      <c r="D8" s="205">
        <v>2650</v>
      </c>
      <c r="E8" s="259" t="s">
        <v>616</v>
      </c>
      <c r="F8" s="206">
        <v>159895</v>
      </c>
      <c r="G8" s="206"/>
      <c r="H8" s="206"/>
    </row>
    <row r="9" spans="1:8" ht="19.5" customHeight="1">
      <c r="A9" s="260" t="s">
        <v>363</v>
      </c>
      <c r="B9" s="205">
        <v>700</v>
      </c>
      <c r="C9" s="205">
        <v>70004</v>
      </c>
      <c r="D9" s="205">
        <v>2650</v>
      </c>
      <c r="E9" s="259" t="s">
        <v>614</v>
      </c>
      <c r="F9" s="273">
        <v>45000</v>
      </c>
      <c r="G9" s="206"/>
      <c r="H9" s="206"/>
    </row>
    <row r="10" spans="1:8" ht="38.25">
      <c r="A10" s="260" t="s">
        <v>364</v>
      </c>
      <c r="B10" s="205">
        <v>700</v>
      </c>
      <c r="C10" s="205">
        <v>70004</v>
      </c>
      <c r="D10" s="205">
        <v>2650</v>
      </c>
      <c r="E10" s="259" t="s">
        <v>615</v>
      </c>
      <c r="F10" s="206">
        <v>37105</v>
      </c>
      <c r="G10" s="206"/>
      <c r="H10" s="206"/>
    </row>
    <row r="11" spans="1:8" ht="19.5" customHeight="1">
      <c r="A11" s="260" t="s">
        <v>365</v>
      </c>
      <c r="B11" s="205">
        <v>700</v>
      </c>
      <c r="C11" s="205">
        <v>70004</v>
      </c>
      <c r="D11" s="205">
        <v>2650</v>
      </c>
      <c r="E11" s="259" t="s">
        <v>613</v>
      </c>
      <c r="F11" s="206">
        <v>8000</v>
      </c>
      <c r="G11" s="206"/>
      <c r="H11" s="206"/>
    </row>
    <row r="12" spans="1:8" ht="19.5" customHeight="1">
      <c r="A12" s="260" t="s">
        <v>425</v>
      </c>
      <c r="B12" s="205">
        <v>921</v>
      </c>
      <c r="C12" s="205">
        <v>92109</v>
      </c>
      <c r="D12" s="205">
        <v>2480</v>
      </c>
      <c r="E12" s="134" t="s">
        <v>527</v>
      </c>
      <c r="F12" s="207"/>
      <c r="G12" s="206">
        <v>130000</v>
      </c>
      <c r="H12" s="206"/>
    </row>
    <row r="13" spans="1:8" ht="19.5" customHeight="1">
      <c r="A13" s="260" t="s">
        <v>369</v>
      </c>
      <c r="B13" s="205">
        <v>921</v>
      </c>
      <c r="C13" s="205">
        <v>92116</v>
      </c>
      <c r="D13" s="205">
        <v>2480</v>
      </c>
      <c r="E13" s="208" t="s">
        <v>481</v>
      </c>
      <c r="F13" s="207"/>
      <c r="G13" s="206">
        <v>120000</v>
      </c>
      <c r="H13" s="206"/>
    </row>
    <row r="14" spans="1:8" ht="127.5">
      <c r="A14" s="260" t="s">
        <v>371</v>
      </c>
      <c r="B14" s="209">
        <v>926</v>
      </c>
      <c r="C14" s="209">
        <v>92605</v>
      </c>
      <c r="D14" s="209">
        <v>2480</v>
      </c>
      <c r="E14" s="210" t="s">
        <v>482</v>
      </c>
      <c r="F14" s="211"/>
      <c r="G14" s="206"/>
      <c r="H14" s="206">
        <v>10000</v>
      </c>
    </row>
    <row r="15" spans="1:8" ht="12.75">
      <c r="A15" s="204"/>
      <c r="B15" s="204"/>
      <c r="C15" s="204"/>
      <c r="D15" s="204"/>
      <c r="E15" s="210" t="s">
        <v>483</v>
      </c>
      <c r="F15" s="211">
        <f>SUM(F8:F14)</f>
        <v>250000</v>
      </c>
      <c r="G15" s="211">
        <f>SUM(G8:G14)</f>
        <v>250000</v>
      </c>
      <c r="H15" s="211">
        <f>SUM(H14:H14)</f>
        <v>10000</v>
      </c>
    </row>
    <row r="16" spans="1:8" ht="21" customHeight="1">
      <c r="A16" s="578" t="s">
        <v>484</v>
      </c>
      <c r="B16" s="578"/>
      <c r="C16" s="578"/>
      <c r="D16" s="578"/>
      <c r="E16" s="578"/>
      <c r="F16" s="578"/>
      <c r="G16" s="578"/>
      <c r="H16" s="578"/>
    </row>
    <row r="17" spans="1:8" ht="21" customHeight="1">
      <c r="A17" s="262" t="s">
        <v>372</v>
      </c>
      <c r="B17" s="215">
        <v>801</v>
      </c>
      <c r="C17" s="216">
        <v>80101</v>
      </c>
      <c r="D17" s="216">
        <v>2540</v>
      </c>
      <c r="E17" s="134" t="s">
        <v>524</v>
      </c>
      <c r="F17" s="268"/>
      <c r="G17" s="269">
        <v>249600</v>
      </c>
      <c r="H17" s="268"/>
    </row>
    <row r="18" spans="1:8" ht="21" customHeight="1">
      <c r="A18" s="262" t="s">
        <v>374</v>
      </c>
      <c r="B18" s="215">
        <v>801</v>
      </c>
      <c r="C18" s="216">
        <v>80101</v>
      </c>
      <c r="D18" s="216">
        <v>2540</v>
      </c>
      <c r="E18" s="134" t="s">
        <v>525</v>
      </c>
      <c r="F18" s="268"/>
      <c r="G18" s="269">
        <v>205400</v>
      </c>
      <c r="H18" s="268"/>
    </row>
    <row r="19" spans="1:8" ht="19.5" customHeight="1">
      <c r="A19" s="261" t="s">
        <v>376</v>
      </c>
      <c r="B19" s="212">
        <v>801</v>
      </c>
      <c r="C19" s="213">
        <v>80104</v>
      </c>
      <c r="D19" s="213">
        <v>2540</v>
      </c>
      <c r="E19" s="208" t="s">
        <v>485</v>
      </c>
      <c r="F19" s="207"/>
      <c r="G19" s="211">
        <v>176400</v>
      </c>
      <c r="H19" s="211"/>
    </row>
    <row r="20" spans="1:8" ht="19.5" customHeight="1">
      <c r="A20" s="261" t="s">
        <v>378</v>
      </c>
      <c r="B20" s="212">
        <v>801</v>
      </c>
      <c r="C20" s="91">
        <v>80104</v>
      </c>
      <c r="D20" s="91">
        <v>2540</v>
      </c>
      <c r="E20" s="208" t="s">
        <v>486</v>
      </c>
      <c r="F20" s="207"/>
      <c r="G20" s="211">
        <v>198000</v>
      </c>
      <c r="H20" s="211"/>
    </row>
    <row r="21" spans="1:8" ht="19.5" customHeight="1">
      <c r="A21" s="261" t="s">
        <v>380</v>
      </c>
      <c r="B21" s="212">
        <v>801</v>
      </c>
      <c r="C21" s="91">
        <v>80104</v>
      </c>
      <c r="D21" s="91">
        <v>2540</v>
      </c>
      <c r="E21" s="208" t="s">
        <v>487</v>
      </c>
      <c r="F21" s="207"/>
      <c r="G21" s="211">
        <v>189000</v>
      </c>
      <c r="H21" s="211"/>
    </row>
    <row r="22" spans="1:8" ht="19.5" customHeight="1">
      <c r="A22" s="262" t="s">
        <v>382</v>
      </c>
      <c r="B22" s="215">
        <v>801</v>
      </c>
      <c r="C22" s="216">
        <v>80104</v>
      </c>
      <c r="D22" s="216">
        <v>2540</v>
      </c>
      <c r="E22" s="134" t="s">
        <v>521</v>
      </c>
      <c r="F22" s="207"/>
      <c r="G22" s="211">
        <v>159600</v>
      </c>
      <c r="H22" s="211"/>
    </row>
    <row r="23" spans="1:8" ht="19.5" customHeight="1">
      <c r="A23" s="262" t="s">
        <v>522</v>
      </c>
      <c r="B23" s="215">
        <v>801</v>
      </c>
      <c r="C23" s="216">
        <v>80104</v>
      </c>
      <c r="D23" s="216">
        <v>2540</v>
      </c>
      <c r="E23" s="134" t="s">
        <v>610</v>
      </c>
      <c r="F23" s="207"/>
      <c r="G23" s="211">
        <v>8400</v>
      </c>
      <c r="H23" s="211"/>
    </row>
    <row r="24" spans="1:8" ht="19.5" customHeight="1">
      <c r="A24" s="262" t="s">
        <v>523</v>
      </c>
      <c r="B24" s="215">
        <v>801</v>
      </c>
      <c r="C24" s="216">
        <v>80104</v>
      </c>
      <c r="D24" s="216">
        <v>2540</v>
      </c>
      <c r="E24" s="134" t="s">
        <v>611</v>
      </c>
      <c r="F24" s="207"/>
      <c r="G24" s="211">
        <v>20160</v>
      </c>
      <c r="H24" s="211"/>
    </row>
    <row r="25" spans="1:8" ht="76.5">
      <c r="A25" s="262" t="s">
        <v>572</v>
      </c>
      <c r="B25" s="215">
        <v>851</v>
      </c>
      <c r="C25" s="215">
        <v>85154</v>
      </c>
      <c r="D25" s="215">
        <v>2820</v>
      </c>
      <c r="E25" s="451" t="s">
        <v>612</v>
      </c>
      <c r="F25" s="217"/>
      <c r="G25" s="217"/>
      <c r="H25" s="217">
        <v>10000</v>
      </c>
    </row>
    <row r="26" spans="1:8" ht="127.5">
      <c r="A26" s="473" t="s">
        <v>573</v>
      </c>
      <c r="B26" s="209">
        <v>926</v>
      </c>
      <c r="C26" s="209">
        <v>92605</v>
      </c>
      <c r="D26" s="209">
        <v>2820</v>
      </c>
      <c r="E26" s="210" t="s">
        <v>482</v>
      </c>
      <c r="F26" s="211"/>
      <c r="G26" s="206"/>
      <c r="H26" s="206">
        <v>20000</v>
      </c>
    </row>
    <row r="27" spans="1:8" ht="12.75">
      <c r="A27" s="218"/>
      <c r="B27" s="214"/>
      <c r="C27" s="214"/>
      <c r="D27" s="214"/>
      <c r="E27" s="219" t="s">
        <v>483</v>
      </c>
      <c r="F27" s="220"/>
      <c r="G27" s="217">
        <f>SUM(G17:G25)</f>
        <v>1206560</v>
      </c>
      <c r="H27" s="217">
        <f>SUM(H19:H26)</f>
        <v>30000</v>
      </c>
    </row>
    <row r="28" spans="1:8" ht="19.5" customHeight="1">
      <c r="A28" s="579" t="s">
        <v>488</v>
      </c>
      <c r="B28" s="579"/>
      <c r="C28" s="579"/>
      <c r="D28" s="579"/>
      <c r="E28" s="579"/>
      <c r="F28" s="207">
        <f>SUM(,F27,F15)</f>
        <v>250000</v>
      </c>
      <c r="G28" s="207">
        <f>SUM(,G27,G15)</f>
        <v>1456560</v>
      </c>
      <c r="H28" s="207">
        <f>SUM(,H27,H15)</f>
        <v>40000</v>
      </c>
    </row>
    <row r="31" ht="14.25">
      <c r="A31" s="221" t="s">
        <v>489</v>
      </c>
    </row>
  </sheetData>
  <sheetProtection/>
  <mergeCells count="10">
    <mergeCell ref="A7:H7"/>
    <mergeCell ref="A16:H16"/>
    <mergeCell ref="A28:E28"/>
    <mergeCell ref="A1:F1"/>
    <mergeCell ref="A4:A5"/>
    <mergeCell ref="B4:B5"/>
    <mergeCell ref="C4:C5"/>
    <mergeCell ref="D4:D5"/>
    <mergeCell ref="E4:E5"/>
    <mergeCell ref="F4:H4"/>
  </mergeCells>
  <printOptions horizontalCentered="1"/>
  <pageMargins left="0.39375" right="0.39375" top="1.6701388888888888" bottom="0.9840277777777777" header="0.5118055555555555" footer="0.5118055555555555"/>
  <pageSetup horizontalDpi="300" verticalDpi="300" orientation="landscape" paperSize="9" scale="95" r:id="rId1"/>
  <headerFooter alignWithMargins="0">
    <oddHeader>&amp;R&amp;9Załącznik nr 8
do uchwały Rady Gminy
nr ..................
z dnia .................................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urzad</cp:lastModifiedBy>
  <cp:lastPrinted>2012-11-08T12:27:42Z</cp:lastPrinted>
  <dcterms:created xsi:type="dcterms:W3CDTF">2011-12-13T08:16:47Z</dcterms:created>
  <dcterms:modified xsi:type="dcterms:W3CDTF">2012-11-09T09:57:50Z</dcterms:modified>
  <cp:category/>
  <cp:version/>
  <cp:contentType/>
  <cp:contentStatus/>
</cp:coreProperties>
</file>